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1280" windowHeight="59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2" i="1"/>
  <c r="C42"/>
  <c r="C44"/>
  <c r="C47"/>
  <c r="C15"/>
  <c r="C13"/>
  <c r="C14"/>
  <c r="C22"/>
  <c r="C23" s="1"/>
  <c r="C33" s="1"/>
  <c r="D22" s="1"/>
  <c r="D62" s="1"/>
  <c r="C41"/>
  <c r="C40" s="1"/>
  <c r="D43" l="1"/>
  <c r="D44"/>
  <c r="D42"/>
  <c r="D46"/>
  <c r="C45"/>
  <c r="D40"/>
  <c r="C16"/>
  <c r="D41"/>
  <c r="D45"/>
  <c r="D49"/>
  <c r="D51"/>
  <c r="D53"/>
  <c r="D57"/>
  <c r="D59"/>
  <c r="D61"/>
  <c r="D63"/>
  <c r="C64"/>
  <c r="D47"/>
  <c r="D48"/>
  <c r="D50"/>
  <c r="D52"/>
  <c r="D54"/>
  <c r="D56"/>
  <c r="D58"/>
  <c r="D60"/>
  <c r="D31"/>
  <c r="D25"/>
  <c r="D23"/>
  <c r="D27"/>
  <c r="D29"/>
  <c r="D32"/>
  <c r="D24"/>
  <c r="D26"/>
  <c r="D28"/>
  <c r="D30"/>
  <c r="D33"/>
  <c r="D64" l="1"/>
  <c r="E44" s="1"/>
  <c r="F44" s="1"/>
  <c r="E43" l="1"/>
  <c r="F43" s="1"/>
  <c r="E42"/>
  <c r="F42" s="1"/>
  <c r="E63"/>
  <c r="F63" s="1"/>
  <c r="E46"/>
  <c r="F46" s="1"/>
  <c r="E49"/>
  <c r="F49" s="1"/>
  <c r="E47"/>
  <c r="F47" s="1"/>
  <c r="E58"/>
  <c r="F58" s="1"/>
  <c r="E54"/>
  <c r="F54" s="1"/>
  <c r="E41"/>
  <c r="F41" s="1"/>
  <c r="E53"/>
  <c r="F53" s="1"/>
  <c r="E62"/>
  <c r="F62" s="1"/>
  <c r="E50"/>
  <c r="F50" s="1"/>
  <c r="E59"/>
  <c r="F59" s="1"/>
  <c r="E45"/>
  <c r="F45" s="1"/>
  <c r="E51"/>
  <c r="F51" s="1"/>
  <c r="E56"/>
  <c r="F56" s="1"/>
  <c r="E60"/>
  <c r="F60" s="1"/>
  <c r="E40"/>
  <c r="F40" s="1"/>
  <c r="E48"/>
  <c r="F48" s="1"/>
  <c r="E52"/>
  <c r="F52" s="1"/>
  <c r="E57"/>
  <c r="F57" s="1"/>
  <c r="E61"/>
  <c r="F61" s="1"/>
  <c r="F64" l="1"/>
  <c r="E64"/>
</calcChain>
</file>

<file path=xl/sharedStrings.xml><?xml version="1.0" encoding="utf-8"?>
<sst xmlns="http://schemas.openxmlformats.org/spreadsheetml/2006/main" count="63" uniqueCount="62">
  <si>
    <t>General Fund</t>
  </si>
  <si>
    <t>Property Taxes</t>
  </si>
  <si>
    <t>Other Taxes</t>
  </si>
  <si>
    <t>Intergovernmental</t>
  </si>
  <si>
    <t>Charges for Services</t>
  </si>
  <si>
    <t>Fines &amp; Forfeitures</t>
  </si>
  <si>
    <t>Investment Income</t>
  </si>
  <si>
    <t>Miscellaneous</t>
  </si>
  <si>
    <t>Transfers In</t>
  </si>
  <si>
    <t>Sale of Assets</t>
  </si>
  <si>
    <t>Licenses &amp; Permits</t>
  </si>
  <si>
    <t>Total Revenue Sources</t>
  </si>
  <si>
    <t>Cultural Affairs</t>
  </si>
  <si>
    <t>Judicial Services</t>
  </si>
  <si>
    <t>Tax Administration</t>
  </si>
  <si>
    <t>General Admin Services</t>
  </si>
  <si>
    <t>Law Enforcement</t>
  </si>
  <si>
    <t>County Marshal</t>
  </si>
  <si>
    <t>Community Development</t>
  </si>
  <si>
    <t>Public Works</t>
  </si>
  <si>
    <t>Transfers:</t>
  </si>
  <si>
    <t xml:space="preserve">  Senior Services</t>
  </si>
  <si>
    <t xml:space="preserve">  Animal Shelter</t>
  </si>
  <si>
    <t>TOTAL GENERAL FUND</t>
  </si>
  <si>
    <t>Transportation</t>
  </si>
  <si>
    <t xml:space="preserve">Capital </t>
  </si>
  <si>
    <t>Economic Development</t>
  </si>
  <si>
    <t>Flex Benefits</t>
  </si>
  <si>
    <t>Use of Reserves</t>
  </si>
  <si>
    <t>TOTAL BUDGET</t>
  </si>
  <si>
    <t>% OF REVENUE BUDGET</t>
  </si>
  <si>
    <t>Fire Fund</t>
  </si>
  <si>
    <t>Parks Bond</t>
  </si>
  <si>
    <t>DEPT % OF TOTAL</t>
  </si>
  <si>
    <t>2011 GENERAL FUND REVENUES</t>
  </si>
  <si>
    <t>2011 GENERAL FUND OPERATIONS</t>
  </si>
  <si>
    <t>Step 1 - Determine the amount of Property Taxes funding Total General Fund Operations</t>
  </si>
  <si>
    <t>Total County Taxes Assessed</t>
  </si>
  <si>
    <t>CHEROKEE COUNTY BOARD OF COMMISSIONERS</t>
  </si>
  <si>
    <t>PROPERTY TAX ANALYSIS</t>
  </si>
  <si>
    <t>2011 BUDGET</t>
  </si>
  <si>
    <t>ANSWER 1:</t>
  </si>
  <si>
    <t>2011 Property Fair Market Value</t>
  </si>
  <si>
    <t xml:space="preserve">                     ** Note: The average home</t>
  </si>
  <si>
    <t xml:space="preserve">                           in Cherokee County for 2011</t>
  </si>
  <si>
    <t xml:space="preserve">                           is valued at $175,000.</t>
  </si>
  <si>
    <t>ANSWER 2:</t>
  </si>
  <si>
    <t>$ FUNDED BY PROP TAXES</t>
  </si>
  <si>
    <t>Libraries</t>
  </si>
  <si>
    <t>Elections</t>
  </si>
  <si>
    <t>Finance &amp; Procurement</t>
  </si>
  <si>
    <t>Information Technology</t>
  </si>
  <si>
    <t>Health Department/Coroner</t>
  </si>
  <si>
    <t>Step 2 - Based on each department's % of the General Fund Total Expense funded by</t>
  </si>
  <si>
    <t>property taxes, allocate the tax bill according to same %</t>
  </si>
  <si>
    <t>QUESTION 1: HOW MUCH DO I PAY IN PROPERTY TAXES?</t>
  </si>
  <si>
    <t>QUESTION 2: AND WHERE DO MY TAX DOLLARS GO?</t>
  </si>
  <si>
    <t>YOUR TAX DOLLARS GO TO:</t>
  </si>
  <si>
    <t>Recyclables Collection</t>
  </si>
  <si>
    <t xml:space="preserve">  Parks and Recreation</t>
  </si>
  <si>
    <t xml:space="preserve">  Grants (required % match)</t>
  </si>
  <si>
    <t xml:space="preserve">  Emergency Medical Services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</si>
</sst>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3" applyNumberFormat="1" applyFont="1"/>
    <xf numFmtId="164" fontId="0" fillId="0" borderId="1" xfId="3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0" fontId="3" fillId="0" borderId="0" xfId="0" applyFont="1" applyAlignment="1">
      <alignment horizontal="right"/>
    </xf>
    <xf numFmtId="0" fontId="2" fillId="0" borderId="0" xfId="0" applyFont="1"/>
    <xf numFmtId="164" fontId="0" fillId="0" borderId="0" xfId="3" applyNumberFormat="1" applyFont="1" applyBorder="1"/>
    <xf numFmtId="10" fontId="0" fillId="0" borderId="0" xfId="3" applyNumberFormat="1" applyFont="1"/>
    <xf numFmtId="8" fontId="0" fillId="0" borderId="0" xfId="1" applyNumberFormat="1" applyFont="1"/>
    <xf numFmtId="8" fontId="0" fillId="0" borderId="0" xfId="2" applyNumberFormat="1" applyFont="1"/>
    <xf numFmtId="8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165" fontId="2" fillId="0" borderId="1" xfId="0" applyNumberFormat="1" applyFont="1" applyBorder="1"/>
    <xf numFmtId="9" fontId="2" fillId="0" borderId="1" xfId="3" applyFont="1" applyBorder="1"/>
    <xf numFmtId="8" fontId="2" fillId="0" borderId="1" xfId="2" applyNumberFormat="1" applyFont="1" applyBorder="1"/>
    <xf numFmtId="0" fontId="4" fillId="0" borderId="0" xfId="0" applyFont="1"/>
    <xf numFmtId="8" fontId="2" fillId="0" borderId="1" xfId="0" applyNumberFormat="1" applyFont="1" applyBorder="1"/>
    <xf numFmtId="165" fontId="0" fillId="3" borderId="0" xfId="1" applyNumberFormat="1" applyFont="1" applyFill="1"/>
    <xf numFmtId="164" fontId="0" fillId="3" borderId="0" xfId="3" applyNumberFormat="1" applyFont="1" applyFill="1"/>
    <xf numFmtId="8" fontId="2" fillId="0" borderId="0" xfId="0" applyNumberFormat="1" applyFont="1" applyBorder="1"/>
    <xf numFmtId="0" fontId="5" fillId="0" borderId="0" xfId="0" applyFont="1"/>
    <xf numFmtId="0" fontId="0" fillId="0" borderId="0" xfId="0" applyFont="1"/>
    <xf numFmtId="0" fontId="6" fillId="0" borderId="0" xfId="0" applyFont="1"/>
    <xf numFmtId="6" fontId="0" fillId="2" borderId="0" xfId="1" applyNumberFormat="1" applyFont="1" applyFill="1" applyProtection="1">
      <protection locked="0"/>
    </xf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0" fontId="9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19049</xdr:rowOff>
    </xdr:from>
    <xdr:to>
      <xdr:col>0</xdr:col>
      <xdr:colOff>971550</xdr:colOff>
      <xdr:row>2</xdr:row>
      <xdr:rowOff>314324</xdr:rowOff>
    </xdr:to>
    <xdr:pic>
      <xdr:nvPicPr>
        <xdr:cNvPr id="2" name="Picture 1" descr="cherokee-county 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19049"/>
          <a:ext cx="94297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8</xdr:row>
      <xdr:rowOff>171451</xdr:rowOff>
    </xdr:from>
    <xdr:to>
      <xdr:col>6</xdr:col>
      <xdr:colOff>38100</xdr:colOff>
      <xdr:row>13</xdr:row>
      <xdr:rowOff>152401</xdr:rowOff>
    </xdr:to>
    <xdr:sp macro="" textlink="">
      <xdr:nvSpPr>
        <xdr:cNvPr id="3" name="Left Arrow 2"/>
        <xdr:cNvSpPr/>
      </xdr:nvSpPr>
      <xdr:spPr>
        <a:xfrm>
          <a:off x="4067175" y="1924051"/>
          <a:ext cx="2343150" cy="933450"/>
        </a:xfrm>
        <a:prstGeom prst="lef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</a:rPr>
            <a:t>If you enter the Fair Market Value of your home (from your 2011 Tax Bill) the spreadsheet will automatically calculate the costs you pay.</a:t>
          </a:r>
        </a:p>
      </xdr:txBody>
    </xdr:sp>
    <xdr:clientData/>
  </xdr:twoCellAnchor>
  <xdr:twoCellAnchor editAs="oneCell">
    <xdr:from>
      <xdr:col>0</xdr:col>
      <xdr:colOff>57151</xdr:colOff>
      <xdr:row>4</xdr:row>
      <xdr:rowOff>171450</xdr:rowOff>
    </xdr:from>
    <xdr:to>
      <xdr:col>0</xdr:col>
      <xdr:colOff>933451</xdr:colOff>
      <xdr:row>8</xdr:row>
      <xdr:rowOff>200024</xdr:rowOff>
    </xdr:to>
    <xdr:pic>
      <xdr:nvPicPr>
        <xdr:cNvPr id="1025" name="Picture 1" descr="C:\Documents and Settings\jfunk\Local Settings\Temporary Internet Files\Content.IE5\DDBMYTFF\MC900404263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1" y="1162050"/>
          <a:ext cx="876300" cy="885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>
      <selection activeCell="A5" sqref="A5"/>
    </sheetView>
  </sheetViews>
  <sheetFormatPr defaultRowHeight="15"/>
  <cols>
    <col min="1" max="1" width="15.5703125" customWidth="1"/>
    <col min="2" max="2" width="32.140625" customWidth="1"/>
    <col min="3" max="3" width="13.5703125" customWidth="1"/>
    <col min="4" max="4" width="14.85546875" customWidth="1"/>
    <col min="5" max="5" width="11" customWidth="1"/>
    <col min="6" max="6" width="13.42578125" customWidth="1"/>
  </cols>
  <sheetData>
    <row r="1" spans="1:4" ht="29.25" customHeight="1">
      <c r="B1" s="23" t="s">
        <v>38</v>
      </c>
    </row>
    <row r="2" spans="1:4" ht="26.25" customHeight="1">
      <c r="B2" s="23" t="s">
        <v>39</v>
      </c>
    </row>
    <row r="3" spans="1:4" ht="25.5" customHeight="1">
      <c r="B3" s="23" t="s">
        <v>40</v>
      </c>
    </row>
    <row r="6" spans="1:4" ht="18.75">
      <c r="B6" s="27" t="s">
        <v>55</v>
      </c>
      <c r="C6" s="6"/>
    </row>
    <row r="7" spans="1:4">
      <c r="C7" s="6"/>
    </row>
    <row r="8" spans="1:4" ht="18.75">
      <c r="A8" s="6"/>
      <c r="B8" s="25" t="s">
        <v>56</v>
      </c>
      <c r="C8" s="26"/>
    </row>
    <row r="9" spans="1:4" ht="18.75">
      <c r="A9" s="6"/>
      <c r="B9" s="25"/>
      <c r="C9" s="26"/>
    </row>
    <row r="10" spans="1:4">
      <c r="A10" s="6"/>
      <c r="B10" s="6"/>
    </row>
    <row r="11" spans="1:4">
      <c r="B11" s="6"/>
    </row>
    <row r="12" spans="1:4">
      <c r="A12" s="6" t="s">
        <v>41</v>
      </c>
      <c r="B12" t="s">
        <v>42</v>
      </c>
      <c r="C12" s="24">
        <v>175000</v>
      </c>
    </row>
    <row r="13" spans="1:4">
      <c r="B13" t="s">
        <v>0</v>
      </c>
      <c r="C13" s="9">
        <f>(+(C$12*0.4)-5000)*5.365/1000</f>
        <v>348.72500000000002</v>
      </c>
    </row>
    <row r="14" spans="1:4">
      <c r="B14" t="s">
        <v>31</v>
      </c>
      <c r="C14" s="9">
        <f>(+(C$12*0.4)-0)*3.129/1000</f>
        <v>219.03</v>
      </c>
      <c r="D14" s="21" t="s">
        <v>43</v>
      </c>
    </row>
    <row r="15" spans="1:4">
      <c r="B15" t="s">
        <v>32</v>
      </c>
      <c r="C15" s="9">
        <f>(+(C$12*0.4)-0)*0.641/1000</f>
        <v>44.87</v>
      </c>
      <c r="D15" s="21" t="s">
        <v>44</v>
      </c>
    </row>
    <row r="16" spans="1:4" ht="15.75" thickBot="1">
      <c r="B16" s="6" t="s">
        <v>37</v>
      </c>
      <c r="C16" s="17">
        <f>SUM(C13:C15)</f>
        <v>612.625</v>
      </c>
      <c r="D16" s="21" t="s">
        <v>45</v>
      </c>
    </row>
    <row r="17" spans="1:5" ht="15.75" thickTop="1">
      <c r="B17" s="6"/>
      <c r="C17" s="20"/>
    </row>
    <row r="18" spans="1:5">
      <c r="B18" s="6"/>
      <c r="C18" s="20"/>
    </row>
    <row r="19" spans="1:5">
      <c r="B19" s="6"/>
    </row>
    <row r="20" spans="1:5" ht="15.75">
      <c r="A20" s="6" t="s">
        <v>46</v>
      </c>
      <c r="B20" s="28" t="s">
        <v>36</v>
      </c>
    </row>
    <row r="21" spans="1:5" ht="30">
      <c r="B21" s="6" t="s">
        <v>34</v>
      </c>
      <c r="C21" s="11" t="s">
        <v>29</v>
      </c>
      <c r="D21" s="11" t="s">
        <v>30</v>
      </c>
      <c r="E21" s="5"/>
    </row>
    <row r="22" spans="1:5">
      <c r="B22" t="s">
        <v>1</v>
      </c>
      <c r="C22" s="18">
        <f>32595867+3030+2495694+2701997+66229</f>
        <v>37862817</v>
      </c>
      <c r="D22" s="19">
        <f t="shared" ref="D22:D33" si="0">+C22/C$33</f>
        <v>0.67598553312910181</v>
      </c>
      <c r="E22" s="1"/>
    </row>
    <row r="23" spans="1:5">
      <c r="B23" t="s">
        <v>2</v>
      </c>
      <c r="C23" s="3">
        <f>40759817-C22</f>
        <v>2897000</v>
      </c>
      <c r="D23" s="1">
        <f t="shared" si="0"/>
        <v>5.1721721853791494E-2</v>
      </c>
      <c r="E23" s="1"/>
    </row>
    <row r="24" spans="1:5">
      <c r="B24" t="s">
        <v>10</v>
      </c>
      <c r="C24" s="3">
        <v>995000</v>
      </c>
      <c r="D24" s="1">
        <f t="shared" si="0"/>
        <v>1.7764277958067842E-2</v>
      </c>
      <c r="E24" s="1"/>
    </row>
    <row r="25" spans="1:5">
      <c r="B25" t="s">
        <v>3</v>
      </c>
      <c r="C25" s="3">
        <v>42000</v>
      </c>
      <c r="D25" s="1">
        <f t="shared" si="0"/>
        <v>7.4984891883301446E-4</v>
      </c>
      <c r="E25" s="1"/>
    </row>
    <row r="26" spans="1:5">
      <c r="B26" t="s">
        <v>4</v>
      </c>
      <c r="C26" s="3">
        <v>6712000</v>
      </c>
      <c r="D26" s="1">
        <f t="shared" si="0"/>
        <v>0.1198329986477903</v>
      </c>
      <c r="E26" s="1"/>
    </row>
    <row r="27" spans="1:5">
      <c r="B27" t="s">
        <v>5</v>
      </c>
      <c r="C27" s="3">
        <v>4445000</v>
      </c>
      <c r="D27" s="1">
        <f t="shared" si="0"/>
        <v>7.9359010576494027E-2</v>
      </c>
      <c r="E27" s="1"/>
    </row>
    <row r="28" spans="1:5">
      <c r="B28" t="s">
        <v>6</v>
      </c>
      <c r="C28" s="3">
        <v>25000</v>
      </c>
      <c r="D28" s="1">
        <f t="shared" si="0"/>
        <v>4.4633864216250856E-4</v>
      </c>
      <c r="E28" s="1"/>
    </row>
    <row r="29" spans="1:5">
      <c r="B29" t="s">
        <v>7</v>
      </c>
      <c r="C29" s="3">
        <v>672646</v>
      </c>
      <c r="D29" s="1">
        <f t="shared" si="0"/>
        <v>1.200911609184171E-2</v>
      </c>
      <c r="E29" s="1"/>
    </row>
    <row r="30" spans="1:5">
      <c r="B30" t="s">
        <v>8</v>
      </c>
      <c r="C30" s="3">
        <v>30000</v>
      </c>
      <c r="D30" s="1">
        <f t="shared" si="0"/>
        <v>5.3560637059501029E-4</v>
      </c>
      <c r="E30" s="1"/>
    </row>
    <row r="31" spans="1:5">
      <c r="B31" t="s">
        <v>9</v>
      </c>
      <c r="C31" s="3">
        <v>1548840</v>
      </c>
      <c r="D31" s="1">
        <f t="shared" si="0"/>
        <v>2.765228570107919E-2</v>
      </c>
      <c r="E31" s="1"/>
    </row>
    <row r="32" spans="1:5">
      <c r="B32" t="s">
        <v>28</v>
      </c>
      <c r="C32" s="3">
        <v>780980</v>
      </c>
      <c r="D32" s="1">
        <f t="shared" si="0"/>
        <v>1.3943262110243038E-2</v>
      </c>
      <c r="E32" s="1"/>
    </row>
    <row r="33" spans="2:8" ht="15.75" thickBot="1">
      <c r="B33" t="s">
        <v>11</v>
      </c>
      <c r="C33" s="4">
        <f>SUM(C22:C32)</f>
        <v>56011283</v>
      </c>
      <c r="D33" s="2">
        <f t="shared" si="0"/>
        <v>1</v>
      </c>
      <c r="E33" s="7"/>
    </row>
    <row r="34" spans="2:8" ht="15.75" thickTop="1">
      <c r="C34" s="3"/>
    </row>
    <row r="36" spans="2:8" ht="15.75">
      <c r="B36" s="28" t="s">
        <v>53</v>
      </c>
    </row>
    <row r="37" spans="2:8" ht="15.75">
      <c r="B37" s="28" t="s">
        <v>54</v>
      </c>
    </row>
    <row r="38" spans="2:8">
      <c r="B38" s="6"/>
    </row>
    <row r="39" spans="2:8" ht="45">
      <c r="B39" s="6" t="s">
        <v>35</v>
      </c>
      <c r="C39" s="12" t="s">
        <v>29</v>
      </c>
      <c r="D39" s="12" t="s">
        <v>47</v>
      </c>
      <c r="E39" s="12" t="s">
        <v>33</v>
      </c>
      <c r="F39" s="12" t="s">
        <v>57</v>
      </c>
    </row>
    <row r="40" spans="2:8">
      <c r="B40" t="s">
        <v>15</v>
      </c>
      <c r="C40" s="3">
        <f>5922315-C41-C43-C42</f>
        <v>1670755</v>
      </c>
      <c r="D40" s="3">
        <f t="shared" ref="D40:D54" si="1">+C40*D$22</f>
        <v>1129406.2094031125</v>
      </c>
      <c r="E40" s="8">
        <f t="shared" ref="E40:E54" si="2">+D40/D$64</f>
        <v>2.9828900723448886E-2</v>
      </c>
      <c r="F40" s="10">
        <f t="shared" ref="F40:F54" si="3">+E40*C$13</f>
        <v>10.402083404784713</v>
      </c>
      <c r="H40" s="8"/>
    </row>
    <row r="41" spans="2:8">
      <c r="B41" t="s">
        <v>14</v>
      </c>
      <c r="C41" s="3">
        <f>1676284+1588561</f>
        <v>3264845</v>
      </c>
      <c r="D41" s="3">
        <f t="shared" si="1"/>
        <v>2206987.9879088826</v>
      </c>
      <c r="E41" s="8">
        <f t="shared" si="2"/>
        <v>5.828905936684222E-2</v>
      </c>
      <c r="F41" s="10">
        <f t="shared" si="3"/>
        <v>20.326852227702055</v>
      </c>
    </row>
    <row r="42" spans="2:8">
      <c r="B42" t="s">
        <v>52</v>
      </c>
      <c r="C42" s="3">
        <f>374210+104253</f>
        <v>478463</v>
      </c>
      <c r="D42" s="3">
        <f t="shared" si="1"/>
        <v>323434.06613754947</v>
      </c>
      <c r="E42" s="8">
        <f t="shared" si="2"/>
        <v>8.5422610298000155E-3</v>
      </c>
      <c r="F42" s="10">
        <f t="shared" ref="F42" si="4">+E42*C$13</f>
        <v>2.9788999776170106</v>
      </c>
    </row>
    <row r="43" spans="2:8">
      <c r="B43" s="22" t="s">
        <v>49</v>
      </c>
      <c r="C43" s="3">
        <v>508252</v>
      </c>
      <c r="D43" s="3">
        <f t="shared" si="1"/>
        <v>343570.99918393226</v>
      </c>
      <c r="E43" s="8">
        <f t="shared" si="2"/>
        <v>9.0741003022551739E-3</v>
      </c>
      <c r="F43" s="10">
        <f t="shared" ref="F43" si="5">+E43*C$13</f>
        <v>3.1643656279039356</v>
      </c>
    </row>
    <row r="44" spans="2:8">
      <c r="B44" t="s">
        <v>50</v>
      </c>
      <c r="C44" s="3">
        <f>561411+201673</f>
        <v>763084</v>
      </c>
      <c r="D44" s="3">
        <f t="shared" si="1"/>
        <v>515833.74456228752</v>
      </c>
      <c r="E44" s="8">
        <f t="shared" si="2"/>
        <v>1.3623755056637429E-2</v>
      </c>
      <c r="F44" s="10">
        <f t="shared" si="3"/>
        <v>4.7509439821258876</v>
      </c>
    </row>
    <row r="45" spans="2:8">
      <c r="B45" t="s">
        <v>51</v>
      </c>
      <c r="C45" s="3">
        <f>2297416-C44</f>
        <v>1534332</v>
      </c>
      <c r="D45" s="3">
        <f t="shared" si="1"/>
        <v>1037186.2350170411</v>
      </c>
      <c r="E45" s="8">
        <f t="shared" si="2"/>
        <v>2.7393266460259448E-2</v>
      </c>
      <c r="F45" s="10">
        <f t="shared" si="3"/>
        <v>9.5527168463539773</v>
      </c>
    </row>
    <row r="46" spans="2:8">
      <c r="B46" s="22" t="s">
        <v>48</v>
      </c>
      <c r="C46" s="3">
        <v>1822060</v>
      </c>
      <c r="D46" s="3">
        <f t="shared" si="1"/>
        <v>1231686.2004932112</v>
      </c>
      <c r="E46" s="8">
        <f t="shared" si="2"/>
        <v>3.2530231453544819E-2</v>
      </c>
      <c r="F46" s="10">
        <f>+E46*C$13</f>
        <v>11.344104963637418</v>
      </c>
    </row>
    <row r="47" spans="2:8">
      <c r="B47" t="s">
        <v>12</v>
      </c>
      <c r="C47" s="3">
        <f>1938284-C46</f>
        <v>116224</v>
      </c>
      <c r="D47" s="3">
        <f t="shared" si="1"/>
        <v>78565.742602396727</v>
      </c>
      <c r="E47" s="8">
        <f t="shared" si="2"/>
        <v>2.075010493867816E-3</v>
      </c>
      <c r="F47" s="10">
        <f>+E47*C$13</f>
        <v>0.7236080344740542</v>
      </c>
    </row>
    <row r="48" spans="2:8">
      <c r="B48" t="s">
        <v>13</v>
      </c>
      <c r="C48" s="3">
        <v>12107963</v>
      </c>
      <c r="D48" s="3">
        <f t="shared" si="1"/>
        <v>8184807.8236624394</v>
      </c>
      <c r="E48" s="8">
        <f t="shared" si="2"/>
        <v>0.2161700705909558</v>
      </c>
      <c r="F48" s="10">
        <f t="shared" si="3"/>
        <v>75.383907866831066</v>
      </c>
    </row>
    <row r="49" spans="2:6">
      <c r="B49" t="s">
        <v>16</v>
      </c>
      <c r="C49" s="3">
        <v>27860607</v>
      </c>
      <c r="D49" s="3">
        <f t="shared" si="1"/>
        <v>18833367.276195385</v>
      </c>
      <c r="E49" s="8">
        <f t="shared" si="2"/>
        <v>0.49741061992813129</v>
      </c>
      <c r="F49" s="10">
        <f t="shared" si="3"/>
        <v>173.4595184344376</v>
      </c>
    </row>
    <row r="50" spans="2:6">
      <c r="B50" t="s">
        <v>17</v>
      </c>
      <c r="C50" s="3">
        <v>304157</v>
      </c>
      <c r="D50" s="3">
        <f t="shared" si="1"/>
        <v>205605.73179994823</v>
      </c>
      <c r="E50" s="8">
        <f t="shared" si="2"/>
        <v>5.4302808953688858E-3</v>
      </c>
      <c r="F50" s="10">
        <f t="shared" si="3"/>
        <v>1.8936747052375149</v>
      </c>
    </row>
    <row r="51" spans="2:6">
      <c r="B51" t="s">
        <v>18</v>
      </c>
      <c r="C51" s="3">
        <v>324485</v>
      </c>
      <c r="D51" s="3">
        <f t="shared" si="1"/>
        <v>219347.16571739659</v>
      </c>
      <c r="E51" s="8">
        <f t="shared" si="2"/>
        <v>5.7932077720840641E-3</v>
      </c>
      <c r="F51" s="10">
        <f t="shared" si="3"/>
        <v>2.0202363803200152</v>
      </c>
    </row>
    <row r="52" spans="2:6">
      <c r="B52" t="s">
        <v>19</v>
      </c>
      <c r="C52" s="3">
        <f>1215231+1</f>
        <v>1215232</v>
      </c>
      <c r="D52" s="3">
        <f t="shared" si="1"/>
        <v>821479.25139554462</v>
      </c>
      <c r="E52" s="8">
        <f t="shared" si="2"/>
        <v>2.1696200031697185E-2</v>
      </c>
      <c r="F52" s="10">
        <f t="shared" si="3"/>
        <v>7.5660073560536016</v>
      </c>
    </row>
    <row r="53" spans="2:6">
      <c r="B53" t="s">
        <v>24</v>
      </c>
      <c r="C53" s="3">
        <v>106028</v>
      </c>
      <c r="D53" s="3">
        <f t="shared" si="1"/>
        <v>71673.39410661241</v>
      </c>
      <c r="E53" s="8">
        <f t="shared" si="2"/>
        <v>1.8929757420482586E-3</v>
      </c>
      <c r="F53" s="10">
        <f t="shared" si="3"/>
        <v>0.66012796564577902</v>
      </c>
    </row>
    <row r="54" spans="2:6">
      <c r="B54" t="s">
        <v>58</v>
      </c>
      <c r="C54" s="3">
        <v>158049</v>
      </c>
      <c r="D54" s="3">
        <f t="shared" si="1"/>
        <v>106838.83752552141</v>
      </c>
      <c r="E54" s="8">
        <f t="shared" si="2"/>
        <v>2.8217350422056931E-3</v>
      </c>
      <c r="F54" s="10">
        <f t="shared" si="3"/>
        <v>0.98400955259318035</v>
      </c>
    </row>
    <row r="55" spans="2:6">
      <c r="B55" s="16" t="s">
        <v>20</v>
      </c>
      <c r="C55" s="3"/>
      <c r="D55" s="3"/>
      <c r="E55" s="8"/>
      <c r="F55" s="10"/>
    </row>
    <row r="56" spans="2:6">
      <c r="B56" t="s">
        <v>21</v>
      </c>
      <c r="C56" s="3">
        <v>588855</v>
      </c>
      <c r="D56" s="3">
        <f t="shared" ref="D56:D63" si="6">+C56*D$22</f>
        <v>398057.46111073723</v>
      </c>
      <c r="E56" s="8">
        <f t="shared" ref="E56:E63" si="7">+D56/D$64</f>
        <v>1.051314964522416E-2</v>
      </c>
      <c r="F56" s="10">
        <f t="shared" ref="F56:F63" si="8">+E56*C$13</f>
        <v>3.6661981100307952</v>
      </c>
    </row>
    <row r="57" spans="2:6">
      <c r="B57" t="s">
        <v>59</v>
      </c>
      <c r="C57" s="3">
        <v>730689</v>
      </c>
      <c r="D57" s="3">
        <f t="shared" si="6"/>
        <v>493935.19321657025</v>
      </c>
      <c r="E57" s="8">
        <f t="shared" si="7"/>
        <v>1.304538944412325E-2</v>
      </c>
      <c r="F57" s="10">
        <f t="shared" si="8"/>
        <v>4.5492534339018809</v>
      </c>
    </row>
    <row r="58" spans="2:6">
      <c r="B58" t="s">
        <v>60</v>
      </c>
      <c r="C58" s="3">
        <v>52324</v>
      </c>
      <c r="D58" s="3">
        <f t="shared" si="6"/>
        <v>35370.267035447127</v>
      </c>
      <c r="E58" s="8">
        <f t="shared" si="7"/>
        <v>9.3416892450044417E-4</v>
      </c>
      <c r="F58" s="10">
        <f t="shared" si="8"/>
        <v>0.32576805819641741</v>
      </c>
    </row>
    <row r="59" spans="2:6">
      <c r="B59" t="s">
        <v>22</v>
      </c>
      <c r="C59" s="3">
        <v>749359</v>
      </c>
      <c r="D59" s="3">
        <f t="shared" si="6"/>
        <v>506555.84312009061</v>
      </c>
      <c r="E59" s="8">
        <f t="shared" si="7"/>
        <v>1.3378715142090212E-2</v>
      </c>
      <c r="F59" s="10">
        <f t="shared" si="8"/>
        <v>4.6654924379254092</v>
      </c>
    </row>
    <row r="60" spans="2:6">
      <c r="B60" t="s">
        <v>61</v>
      </c>
      <c r="C60" s="3">
        <v>538004</v>
      </c>
      <c r="D60" s="3">
        <f t="shared" si="6"/>
        <v>363682.92076558928</v>
      </c>
      <c r="E60" s="8">
        <f t="shared" si="7"/>
        <v>9.6052789935199313E-3</v>
      </c>
      <c r="F60" s="10">
        <f t="shared" si="8"/>
        <v>3.3496009170152381</v>
      </c>
    </row>
    <row r="61" spans="2:6">
      <c r="B61" t="s">
        <v>25</v>
      </c>
      <c r="C61" s="3">
        <v>89879</v>
      </c>
      <c r="D61" s="3">
        <f t="shared" si="6"/>
        <v>60756.903732110542</v>
      </c>
      <c r="E61" s="8">
        <f t="shared" si="7"/>
        <v>1.6046588327569646E-3</v>
      </c>
      <c r="F61" s="10">
        <f t="shared" si="8"/>
        <v>0.55958465145317249</v>
      </c>
    </row>
    <row r="62" spans="2:6">
      <c r="B62" t="s">
        <v>26</v>
      </c>
      <c r="C62" s="3">
        <v>1013647</v>
      </c>
      <c r="D62" s="3">
        <f t="shared" si="6"/>
        <v>685210.70769971469</v>
      </c>
      <c r="E62" s="8">
        <f t="shared" si="7"/>
        <v>1.8097193024484017E-2</v>
      </c>
      <c r="F62" s="10">
        <f t="shared" si="8"/>
        <v>6.3109436374631889</v>
      </c>
    </row>
    <row r="63" spans="2:6">
      <c r="B63" t="s">
        <v>27</v>
      </c>
      <c r="C63" s="3">
        <v>13990</v>
      </c>
      <c r="D63" s="3">
        <f t="shared" si="6"/>
        <v>9457.0376084761338</v>
      </c>
      <c r="E63" s="8">
        <f t="shared" si="7"/>
        <v>2.4977110415413983E-4</v>
      </c>
      <c r="F63" s="10">
        <f t="shared" si="8"/>
        <v>8.7101428296152417E-2</v>
      </c>
    </row>
    <row r="64" spans="2:6" ht="15.75" thickBot="1">
      <c r="B64" s="6" t="s">
        <v>23</v>
      </c>
      <c r="C64" s="13">
        <f>SUM(C40:C63)</f>
        <v>56011283</v>
      </c>
      <c r="D64" s="13">
        <f>SUM(D40:D63)</f>
        <v>37862816.999999993</v>
      </c>
      <c r="E64" s="14">
        <f>SUM(E40:E63)</f>
        <v>1.0000000000000002</v>
      </c>
      <c r="F64" s="15">
        <f>SUM(F40:F63)</f>
        <v>348.72500000000008</v>
      </c>
    </row>
    <row r="65" ht="15.75" thickTop="1"/>
  </sheetData>
  <sheetProtection password="80DD" sheet="1" objects="1" scenarios="1"/>
  <pageMargins left="0.7" right="0.7" top="0.75" bottom="0.75" header="0.3" footer="0.3"/>
  <pageSetup scale="66" orientation="portrait" r:id="rId1"/>
  <headerFooter>
    <oddFooter>&amp;L&amp;8&amp;Z&amp;F &amp;A&amp;R&amp;D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jfunk</dc:creator>
  <cp:lastModifiedBy>krbosch</cp:lastModifiedBy>
  <cp:lastPrinted>2012-01-24T14:30:54Z</cp:lastPrinted>
  <dcterms:created xsi:type="dcterms:W3CDTF">2012-01-23T20:17:38Z</dcterms:created>
  <dcterms:modified xsi:type="dcterms:W3CDTF">2012-01-24T14:45:05Z</dcterms:modified>
  <cp:contentStatus/>
</cp:coreProperties>
</file>