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70" activeTab="0"/>
  </bookViews>
  <sheets>
    <sheet name="2020 Millage Rate" sheetId="1" r:id="rId1"/>
    <sheet name="Sheet3" sheetId="2" state="hidden" r:id="rId2"/>
  </sheets>
  <definedNames>
    <definedName name="_xlnm.Print_Area" localSheetId="0">'2020 Millage Rate'!$A$1:$G$96</definedName>
  </definedNames>
  <calcPr fullCalcOnLoad="1"/>
</workbook>
</file>

<file path=xl/sharedStrings.xml><?xml version="1.0" encoding="utf-8"?>
<sst xmlns="http://schemas.openxmlformats.org/spreadsheetml/2006/main" count="103" uniqueCount="96">
  <si>
    <t>General Fund</t>
  </si>
  <si>
    <t>TOTAL GENERAL FUND</t>
  </si>
  <si>
    <t>TOTAL BUDGET</t>
  </si>
  <si>
    <t>Fire Fund</t>
  </si>
  <si>
    <t>Parks Bond</t>
  </si>
  <si>
    <t>DEPT % OF TOTAL</t>
  </si>
  <si>
    <t>CHEROKEE COUNTY BOARD OF COMMISSIONERS</t>
  </si>
  <si>
    <t>PROPERTY TAX ANALYSIS</t>
  </si>
  <si>
    <t>ANSWER 1:</t>
  </si>
  <si>
    <t>ANSWER 2:</t>
  </si>
  <si>
    <t>YOUR TAX DOLLARS GO TO:</t>
  </si>
  <si>
    <t>INPUT THE YOUR INFO IN THE YELLOW CELLS:</t>
  </si>
  <si>
    <t>Total County Portion</t>
  </si>
  <si>
    <t>School Operations</t>
  </si>
  <si>
    <t>School Bond</t>
  </si>
  <si>
    <t>Total County Schools</t>
  </si>
  <si>
    <t>ANSWER 3:</t>
  </si>
  <si>
    <t>Change</t>
  </si>
  <si>
    <r>
      <t xml:space="preserve">QUESTION 1: HOW MUCH DO I PAY IN </t>
    </r>
    <r>
      <rPr>
        <b/>
        <u val="single"/>
        <sz val="14"/>
        <color indexed="8"/>
        <rFont val="Calibri"/>
        <family val="2"/>
      </rPr>
      <t>COUNTY</t>
    </r>
    <r>
      <rPr>
        <b/>
        <sz val="14"/>
        <color indexed="8"/>
        <rFont val="Calibri"/>
        <family val="2"/>
      </rPr>
      <t xml:space="preserve"> PROPERTY TAXES?</t>
    </r>
  </si>
  <si>
    <t>Total Tax Bill</t>
  </si>
  <si>
    <t>Total County Taxes Assessed</t>
  </si>
  <si>
    <t>County Clerk</t>
  </si>
  <si>
    <t>EMA</t>
  </si>
  <si>
    <t>DFACS</t>
  </si>
  <si>
    <t>2020 Proposed Rates</t>
  </si>
  <si>
    <t>Judicial</t>
  </si>
  <si>
    <t>Animal Control</t>
  </si>
  <si>
    <t>Animal Shelter</t>
  </si>
  <si>
    <t>Coroner</t>
  </si>
  <si>
    <t>Elections</t>
  </si>
  <si>
    <t>EMS</t>
  </si>
  <si>
    <t>Library</t>
  </si>
  <si>
    <t>Parks</t>
  </si>
  <si>
    <t>Sheriff</t>
  </si>
  <si>
    <t>ESTIMATED 2020 BUDGET FOR PROPERTY TAX FUNDED COSTS</t>
  </si>
  <si>
    <t>Transportation</t>
  </si>
  <si>
    <t>Public Safety</t>
  </si>
  <si>
    <t>General Administration</t>
  </si>
  <si>
    <t>Public Works</t>
  </si>
  <si>
    <t>Summary of Total Tax Bill</t>
  </si>
  <si>
    <t>2019 Rates</t>
  </si>
  <si>
    <t>2020 Property Fair Market Value</t>
  </si>
  <si>
    <t>2020 Assessed Value</t>
  </si>
  <si>
    <t>2020 Tax Bill at 2019 Rates</t>
  </si>
  <si>
    <t>2020 Tax Bill At 2020 Proposed  Rates</t>
  </si>
  <si>
    <r>
      <t xml:space="preserve">2020 PROPERTY TAX MILLAGE RATE &amp; 2021 </t>
    </r>
    <r>
      <rPr>
        <b/>
        <i/>
        <sz val="16"/>
        <color indexed="8"/>
        <rFont val="Calibri"/>
        <family val="2"/>
      </rPr>
      <t>ESTIMATED</t>
    </r>
    <r>
      <rPr>
        <b/>
        <sz val="16"/>
        <color indexed="8"/>
        <rFont val="Calibri"/>
        <family val="2"/>
      </rPr>
      <t xml:space="preserve"> BUDGET</t>
    </r>
  </si>
  <si>
    <t>2020 Rates</t>
  </si>
  <si>
    <t>Judicial Services</t>
  </si>
  <si>
    <t>Information Technology</t>
  </si>
  <si>
    <t>Tax Assessor</t>
  </si>
  <si>
    <t>Tax Commissioner</t>
  </si>
  <si>
    <t>Facilities Management</t>
  </si>
  <si>
    <t>Engineering</t>
  </si>
  <si>
    <t>Finance</t>
  </si>
  <si>
    <t>County Manager</t>
  </si>
  <si>
    <t>Senior Services</t>
  </si>
  <si>
    <t>Cherokee Probation</t>
  </si>
  <si>
    <t xml:space="preserve">Economic Development </t>
  </si>
  <si>
    <t>Human Resources</t>
  </si>
  <si>
    <t>Purchasing</t>
  </si>
  <si>
    <t>County Attorney</t>
  </si>
  <si>
    <t>Board of Commissioners</t>
  </si>
  <si>
    <t>Blalock Landfill Closure</t>
  </si>
  <si>
    <t>Administrative Services</t>
  </si>
  <si>
    <t>Communications</t>
  </si>
  <si>
    <t>Northwest Health District</t>
  </si>
  <si>
    <t>Community Services</t>
  </si>
  <si>
    <t>Capital Projects</t>
  </si>
  <si>
    <t>Rental Properties</t>
  </si>
  <si>
    <t>Cherokee Day Training Ctr</t>
  </si>
  <si>
    <t>Environmental Health</t>
  </si>
  <si>
    <t>Risk Management</t>
  </si>
  <si>
    <t>County Extension Services</t>
  </si>
  <si>
    <t>Historical Society</t>
  </si>
  <si>
    <t>Must Homeless Vet/Children</t>
  </si>
  <si>
    <t>Cherokee County Arts</t>
  </si>
  <si>
    <t>Children &amp; Youth Services</t>
  </si>
  <si>
    <t>Grant Match- Public Safety</t>
  </si>
  <si>
    <t>Grant Match- Judicial</t>
  </si>
  <si>
    <t>Health &amp; Welfare</t>
  </si>
  <si>
    <t>Culture and Recreations</t>
  </si>
  <si>
    <t>** Note the average home in Cherokee for 2020 is valued at $285,100</t>
  </si>
  <si>
    <t>2020 - County Portion Only</t>
  </si>
  <si>
    <t>Based on the Estimated Ending Tax Digest and Proposed Millage Rate of 6.767, the County</t>
  </si>
  <si>
    <t>would levy $75,665,552 in total property taxes.  This total would be spent on the following:</t>
  </si>
  <si>
    <t>Housing and Development</t>
  </si>
  <si>
    <t>Enter County M&amp;O Exemptions - Tax Assessment Notice</t>
  </si>
  <si>
    <t>Dollar</t>
  </si>
  <si>
    <t>Percentage of</t>
  </si>
  <si>
    <t>Total Bill</t>
  </si>
  <si>
    <t>QUESTION 3: AND HOW DOES THE COUNTY SPEND MY TAX DOLLARS?</t>
  </si>
  <si>
    <r>
      <t xml:space="preserve">QUESTION 2: CAN I SEE MY </t>
    </r>
    <r>
      <rPr>
        <b/>
        <u val="single"/>
        <sz val="14"/>
        <color indexed="8"/>
        <rFont val="Calibri"/>
        <family val="2"/>
      </rPr>
      <t>TOTAL</t>
    </r>
    <r>
      <rPr>
        <b/>
        <sz val="14"/>
        <color indexed="8"/>
        <rFont val="Calibri"/>
        <family val="2"/>
      </rPr>
      <t xml:space="preserve"> 2020 ESTIMATED TAX BILL?</t>
    </r>
  </si>
  <si>
    <t xml:space="preserve"> Enter the Fair Market Value of your home (from your 2020 Property Value Assessment ) and your M&amp;O Exemptions -  The spreadsheet will automatically calculate your 2020 Taxes.</t>
  </si>
  <si>
    <t>Percentage</t>
  </si>
  <si>
    <t>County &amp; School Tax</t>
  </si>
  <si>
    <t>County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</si>
</sst>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dddd\,\ mmmm\ dd\,\ yyyy"/>
    <numFmt numFmtId="167" formatCode="[$-409]h:mm:ss\ AM/PM"/>
    <numFmt numFmtId="168" formatCode="&quot;$&quot;#,##0.00"/>
    <numFmt numFmtId="169" formatCode="&quot;$&quot;#,##0.0"/>
    <numFmt numFmtId="170" formatCode="&quot;$&quot;#,##0"/>
    <numFmt numFmtId="171" formatCode="&quot;$&quot;#,##0.0_);[Red]\(&quot;$&quot;#,##0.0\)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.000000_);_(* \(#,##0.000000\);_(* &quot;-&quot;??_);_(@_)"/>
    <numFmt numFmtId="179" formatCode="0.000%"/>
    <numFmt numFmtId="180" formatCode="&quot;$&quot;#,##0.000"/>
    <numFmt numFmtId="181" formatCode="_(* #,##0.0_);_(* \(#,##0.0\);_(* &quot;-&quot;?_);_(@_)"/>
    <numFmt numFmtId="182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  <font>
      <sz val="1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46" fillId="0" borderId="0" xfId="59" applyNumberFormat="1" applyFont="1" applyAlignment="1">
      <alignment/>
    </xf>
    <xf numFmtId="6" fontId="0" fillId="33" borderId="10" xfId="42" applyNumberFormat="1" applyFont="1" applyFill="1" applyBorder="1" applyAlignment="1" applyProtection="1">
      <alignment/>
      <protection locked="0"/>
    </xf>
    <xf numFmtId="6" fontId="0" fillId="33" borderId="11" xfId="42" applyNumberFormat="1" applyFont="1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48" fillId="34" borderId="0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165" fontId="0" fillId="34" borderId="0" xfId="42" applyNumberFormat="1" applyFont="1" applyFill="1" applyBorder="1" applyAlignment="1">
      <alignment/>
    </xf>
    <xf numFmtId="9" fontId="0" fillId="34" borderId="0" xfId="59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46" fillId="34" borderId="0" xfId="0" applyFont="1" applyFill="1" applyBorder="1" applyAlignment="1" quotePrefix="1">
      <alignment/>
    </xf>
    <xf numFmtId="0" fontId="46" fillId="34" borderId="15" xfId="0" applyFont="1" applyFill="1" applyBorder="1" applyAlignment="1">
      <alignment horizontal="right" wrapText="1"/>
    </xf>
    <xf numFmtId="0" fontId="46" fillId="34" borderId="15" xfId="0" applyFont="1" applyFill="1" applyBorder="1" applyAlignment="1" quotePrefix="1">
      <alignment horizontal="center" wrapText="1"/>
    </xf>
    <xf numFmtId="0" fontId="46" fillId="34" borderId="15" xfId="0" applyFont="1" applyFill="1" applyBorder="1" applyAlignment="1">
      <alignment horizontal="center" wrapText="1"/>
    </xf>
    <xf numFmtId="170" fontId="0" fillId="34" borderId="0" xfId="42" applyNumberFormat="1" applyFont="1" applyFill="1" applyBorder="1" applyAlignment="1">
      <alignment/>
    </xf>
    <xf numFmtId="44" fontId="0" fillId="34" borderId="16" xfId="44" applyFont="1" applyFill="1" applyBorder="1" applyAlignment="1">
      <alignment/>
    </xf>
    <xf numFmtId="44" fontId="0" fillId="34" borderId="0" xfId="44" applyFont="1" applyFill="1" applyBorder="1" applyAlignment="1">
      <alignment/>
    </xf>
    <xf numFmtId="8" fontId="46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51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center" wrapText="1"/>
    </xf>
    <xf numFmtId="164" fontId="46" fillId="34" borderId="0" xfId="59" applyNumberFormat="1" applyFont="1" applyFill="1" applyAlignment="1">
      <alignment/>
    </xf>
    <xf numFmtId="10" fontId="0" fillId="34" borderId="0" xfId="59" applyNumberFormat="1" applyFont="1" applyFill="1" applyBorder="1" applyAlignment="1">
      <alignment horizontal="center"/>
    </xf>
    <xf numFmtId="8" fontId="0" fillId="34" borderId="0" xfId="44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68" fontId="46" fillId="34" borderId="0" xfId="44" applyNumberFormat="1" applyFont="1" applyFill="1" applyBorder="1" applyAlignment="1">
      <alignment/>
    </xf>
    <xf numFmtId="8" fontId="0" fillId="34" borderId="0" xfId="0" applyNumberFormat="1" applyFill="1" applyBorder="1" applyAlignment="1">
      <alignment/>
    </xf>
    <xf numFmtId="164" fontId="46" fillId="34" borderId="0" xfId="59" applyNumberFormat="1" applyFont="1" applyFill="1" applyBorder="1" applyAlignment="1">
      <alignment/>
    </xf>
    <xf numFmtId="168" fontId="46" fillId="34" borderId="0" xfId="59" applyNumberFormat="1" applyFont="1" applyFill="1" applyBorder="1" applyAlignment="1">
      <alignment/>
    </xf>
    <xf numFmtId="165" fontId="46" fillId="34" borderId="16" xfId="0" applyNumberFormat="1" applyFont="1" applyFill="1" applyBorder="1" applyAlignment="1">
      <alignment/>
    </xf>
    <xf numFmtId="9" fontId="46" fillId="34" borderId="16" xfId="59" applyFont="1" applyFill="1" applyBorder="1" applyAlignment="1">
      <alignment horizontal="center"/>
    </xf>
    <xf numFmtId="8" fontId="46" fillId="34" borderId="16" xfId="44" applyNumberFormat="1" applyFont="1" applyFill="1" applyBorder="1" applyAlignment="1">
      <alignment horizontal="right"/>
    </xf>
    <xf numFmtId="165" fontId="46" fillId="34" borderId="0" xfId="0" applyNumberFormat="1" applyFont="1" applyFill="1" applyBorder="1" applyAlignment="1">
      <alignment/>
    </xf>
    <xf numFmtId="6" fontId="0" fillId="34" borderId="0" xfId="42" applyNumberFormat="1" applyFont="1" applyFill="1" applyBorder="1" applyAlignment="1" applyProtection="1">
      <alignment/>
      <protection locked="0"/>
    </xf>
    <xf numFmtId="6" fontId="0" fillId="0" borderId="17" xfId="42" applyNumberFormat="1" applyFont="1" applyFill="1" applyBorder="1" applyAlignment="1" applyProtection="1">
      <alignment horizontal="centerContinuous"/>
      <protection locked="0"/>
    </xf>
    <xf numFmtId="0" fontId="52" fillId="34" borderId="18" xfId="0" applyFont="1" applyFill="1" applyBorder="1" applyAlignment="1">
      <alignment horizontal="centerContinuous"/>
    </xf>
    <xf numFmtId="0" fontId="46" fillId="34" borderId="15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8" fontId="0" fillId="34" borderId="0" xfId="0" applyNumberFormat="1" applyFill="1" applyBorder="1" applyAlignment="1">
      <alignment horizontal="center"/>
    </xf>
    <xf numFmtId="8" fontId="46" fillId="34" borderId="16" xfId="0" applyNumberFormat="1" applyFont="1" applyFill="1" applyBorder="1" applyAlignment="1">
      <alignment horizontal="center"/>
    </xf>
    <xf numFmtId="8" fontId="46" fillId="34" borderId="0" xfId="0" applyNumberFormat="1" applyFont="1" applyFill="1" applyBorder="1" applyAlignment="1">
      <alignment horizontal="center"/>
    </xf>
    <xf numFmtId="8" fontId="46" fillId="34" borderId="19" xfId="0" applyNumberFormat="1" applyFon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8" fillId="34" borderId="12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3" fillId="34" borderId="0" xfId="0" applyFont="1" applyFill="1" applyBorder="1" applyAlignment="1">
      <alignment/>
    </xf>
    <xf numFmtId="0" fontId="30" fillId="34" borderId="0" xfId="0" applyFont="1" applyFill="1" applyAlignment="1">
      <alignment/>
    </xf>
    <xf numFmtId="164" fontId="30" fillId="0" borderId="0" xfId="59" applyNumberFormat="1" applyFont="1" applyFill="1" applyBorder="1" applyAlignment="1">
      <alignment horizontal="center"/>
    </xf>
    <xf numFmtId="164" fontId="0" fillId="34" borderId="0" xfId="59" applyNumberFormat="1" applyFont="1" applyFill="1" applyBorder="1" applyAlignment="1">
      <alignment horizontal="center"/>
    </xf>
    <xf numFmtId="164" fontId="46" fillId="34" borderId="16" xfId="0" applyNumberFormat="1" applyFont="1" applyFill="1" applyBorder="1" applyAlignment="1">
      <alignment horizontal="center"/>
    </xf>
    <xf numFmtId="164" fontId="46" fillId="34" borderId="0" xfId="0" applyNumberFormat="1" applyFont="1" applyFill="1" applyBorder="1" applyAlignment="1">
      <alignment horizontal="center"/>
    </xf>
    <xf numFmtId="164" fontId="46" fillId="34" borderId="16" xfId="59" applyNumberFormat="1" applyFont="1" applyFill="1" applyBorder="1" applyAlignment="1">
      <alignment horizontal="center"/>
    </xf>
    <xf numFmtId="164" fontId="46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10" fontId="29" fillId="34" borderId="0" xfId="59" applyNumberFormat="1" applyFont="1" applyFill="1" applyAlignment="1">
      <alignment/>
    </xf>
    <xf numFmtId="10" fontId="29" fillId="34" borderId="15" xfId="59" applyNumberFormat="1" applyFont="1" applyFill="1" applyBorder="1" applyAlignment="1">
      <alignment/>
    </xf>
    <xf numFmtId="177" fontId="0" fillId="34" borderId="0" xfId="0" applyNumberFormat="1" applyFont="1" applyFill="1" applyBorder="1" applyAlignment="1">
      <alignment horizontal="center"/>
    </xf>
    <xf numFmtId="168" fontId="0" fillId="34" borderId="0" xfId="42" applyNumberFormat="1" applyFont="1" applyFill="1" applyBorder="1" applyAlignment="1">
      <alignment horizontal="center"/>
    </xf>
    <xf numFmtId="8" fontId="0" fillId="34" borderId="0" xfId="42" applyNumberFormat="1" applyFont="1" applyFill="1" applyBorder="1" applyAlignment="1">
      <alignment horizontal="center"/>
    </xf>
    <xf numFmtId="168" fontId="0" fillId="34" borderId="0" xfId="0" applyNumberFormat="1" applyFill="1" applyBorder="1" applyAlignment="1">
      <alignment horizontal="center"/>
    </xf>
    <xf numFmtId="177" fontId="46" fillId="34" borderId="16" xfId="0" applyNumberFormat="1" applyFont="1" applyFill="1" applyBorder="1" applyAlignment="1">
      <alignment horizontal="center"/>
    </xf>
    <xf numFmtId="168" fontId="46" fillId="34" borderId="16" xfId="44" applyNumberFormat="1" applyFont="1" applyFill="1" applyBorder="1" applyAlignment="1">
      <alignment horizontal="center"/>
    </xf>
    <xf numFmtId="10" fontId="29" fillId="34" borderId="16" xfId="59" applyNumberFormat="1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30" fillId="34" borderId="16" xfId="0" applyFont="1" applyFill="1" applyBorder="1" applyAlignment="1">
      <alignment/>
    </xf>
    <xf numFmtId="0" fontId="30" fillId="34" borderId="19" xfId="0" applyFont="1" applyFill="1" applyBorder="1" applyAlignment="1">
      <alignment/>
    </xf>
    <xf numFmtId="0" fontId="54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971550</xdr:colOff>
      <xdr:row>2</xdr:row>
      <xdr:rowOff>314325</xdr:rowOff>
    </xdr:to>
    <xdr:pic>
      <xdr:nvPicPr>
        <xdr:cNvPr id="1" name="Picture 1" descr="cherokee-county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171450</xdr:rowOff>
    </xdr:from>
    <xdr:to>
      <xdr:col>0</xdr:col>
      <xdr:colOff>933450</xdr:colOff>
      <xdr:row>10</xdr:row>
      <xdr:rowOff>9525</xdr:rowOff>
    </xdr:to>
    <xdr:pic>
      <xdr:nvPicPr>
        <xdr:cNvPr id="2" name="Picture 1" descr="C:\Documents and Settings\jfunk\Local Settings\Temporary Internet Files\Content.IE5\DDBMYTFF\MC900404263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90650"/>
          <a:ext cx="876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</xdr:row>
      <xdr:rowOff>123825</xdr:rowOff>
    </xdr:from>
    <xdr:to>
      <xdr:col>7</xdr:col>
      <xdr:colOff>114300</xdr:colOff>
      <xdr:row>19</xdr:row>
      <xdr:rowOff>19050</xdr:rowOff>
    </xdr:to>
    <xdr:sp>
      <xdr:nvSpPr>
        <xdr:cNvPr id="3" name="Left Arrow 5"/>
        <xdr:cNvSpPr>
          <a:spLocks/>
        </xdr:cNvSpPr>
      </xdr:nvSpPr>
      <xdr:spPr>
        <a:xfrm>
          <a:off x="5457825" y="3152775"/>
          <a:ext cx="3400425" cy="1704975"/>
        </a:xfrm>
        <a:prstGeom prst="leftArrow">
          <a:avLst>
            <a:gd name="adj" fmla="val -24930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34</xdr:row>
      <xdr:rowOff>190500</xdr:rowOff>
    </xdr:from>
    <xdr:to>
      <xdr:col>7</xdr:col>
      <xdr:colOff>180975</xdr:colOff>
      <xdr:row>37</xdr:row>
      <xdr:rowOff>38100</xdr:rowOff>
    </xdr:to>
    <xdr:sp>
      <xdr:nvSpPr>
        <xdr:cNvPr id="4" name="Oval 2"/>
        <xdr:cNvSpPr>
          <a:spLocks/>
        </xdr:cNvSpPr>
      </xdr:nvSpPr>
      <xdr:spPr>
        <a:xfrm>
          <a:off x="8162925" y="8648700"/>
          <a:ext cx="762000" cy="4381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PageLayoutView="0" workbookViewId="0" topLeftCell="A22">
      <selection activeCell="M35" sqref="M35"/>
    </sheetView>
  </sheetViews>
  <sheetFormatPr defaultColWidth="9.140625" defaultRowHeight="15"/>
  <cols>
    <col min="1" max="1" width="15.57421875" style="0" customWidth="1"/>
    <col min="2" max="2" width="50.421875" style="0" customWidth="1"/>
    <col min="3" max="3" width="15.140625" style="3" customWidth="1"/>
    <col min="4" max="4" width="6.140625" style="3" customWidth="1"/>
    <col min="5" max="5" width="14.57421875" style="0" customWidth="1"/>
    <col min="6" max="6" width="14.7109375" style="0" customWidth="1"/>
    <col min="7" max="7" width="14.57421875" style="0" customWidth="1"/>
    <col min="8" max="8" width="25.140625" style="1" customWidth="1"/>
    <col min="10" max="10" width="8.8515625" style="4" customWidth="1"/>
  </cols>
  <sheetData>
    <row r="1" spans="1:10" ht="29.25" customHeight="1">
      <c r="A1" s="16"/>
      <c r="B1" s="55" t="s">
        <v>6</v>
      </c>
      <c r="C1" s="56"/>
      <c r="D1" s="56"/>
      <c r="E1" s="56"/>
      <c r="F1" s="56"/>
      <c r="G1" s="56"/>
      <c r="H1" s="56"/>
      <c r="I1" s="8"/>
      <c r="J1" s="31"/>
    </row>
    <row r="2" spans="1:10" ht="26.25" customHeight="1">
      <c r="A2" s="7"/>
      <c r="B2" s="57" t="s">
        <v>7</v>
      </c>
      <c r="C2" s="8"/>
      <c r="D2" s="8"/>
      <c r="E2" s="8"/>
      <c r="F2" s="8"/>
      <c r="G2" s="8"/>
      <c r="H2" s="8"/>
      <c r="I2" s="8"/>
      <c r="J2" s="31"/>
    </row>
    <row r="3" spans="1:10" ht="25.5" customHeight="1">
      <c r="A3" s="7"/>
      <c r="B3" s="57" t="s">
        <v>45</v>
      </c>
      <c r="C3" s="8"/>
      <c r="D3" s="8"/>
      <c r="E3" s="8"/>
      <c r="F3" s="8"/>
      <c r="G3" s="8"/>
      <c r="H3" s="8"/>
      <c r="I3" s="8"/>
      <c r="J3" s="31"/>
    </row>
    <row r="4" spans="1:10" ht="15">
      <c r="A4" s="7"/>
      <c r="B4" s="8"/>
      <c r="C4" s="8"/>
      <c r="D4" s="8"/>
      <c r="E4" s="8"/>
      <c r="F4" s="8"/>
      <c r="G4" s="8"/>
      <c r="H4" s="8"/>
      <c r="I4" s="8"/>
      <c r="J4" s="31"/>
    </row>
    <row r="5" spans="1:10" ht="15">
      <c r="A5" s="7"/>
      <c r="B5" s="8"/>
      <c r="C5" s="8"/>
      <c r="D5" s="8"/>
      <c r="E5" s="8"/>
      <c r="F5" s="8"/>
      <c r="G5" s="8"/>
      <c r="H5" s="8"/>
      <c r="I5" s="8"/>
      <c r="J5" s="31"/>
    </row>
    <row r="6" spans="1:10" ht="18.75">
      <c r="A6" s="7"/>
      <c r="B6" s="9" t="s">
        <v>18</v>
      </c>
      <c r="C6" s="10"/>
      <c r="D6" s="10"/>
      <c r="E6" s="8"/>
      <c r="F6" s="8"/>
      <c r="G6" s="8"/>
      <c r="H6" s="8"/>
      <c r="I6" s="8"/>
      <c r="J6" s="31"/>
    </row>
    <row r="7" spans="1:10" ht="15">
      <c r="A7" s="7"/>
      <c r="B7" s="8"/>
      <c r="C7" s="10"/>
      <c r="D7" s="10"/>
      <c r="E7" s="8"/>
      <c r="F7" s="8"/>
      <c r="G7" s="8"/>
      <c r="H7" s="8"/>
      <c r="I7" s="8"/>
      <c r="J7" s="31"/>
    </row>
    <row r="8" spans="1:10" ht="18.75">
      <c r="A8" s="11"/>
      <c r="B8" s="12" t="s">
        <v>91</v>
      </c>
      <c r="F8" s="8"/>
      <c r="G8" s="8"/>
      <c r="H8" s="8"/>
      <c r="I8" s="8"/>
      <c r="J8" s="31"/>
    </row>
    <row r="9" spans="1:10" ht="18.75">
      <c r="A9" s="11"/>
      <c r="B9" s="12"/>
      <c r="C9" s="13"/>
      <c r="D9" s="13"/>
      <c r="E9" s="8"/>
      <c r="F9" s="14"/>
      <c r="G9" s="8"/>
      <c r="H9" s="8"/>
      <c r="I9" s="8"/>
      <c r="J9" s="31"/>
    </row>
    <row r="10" spans="1:10" ht="18.75">
      <c r="A10" s="11"/>
      <c r="B10" s="12" t="s">
        <v>90</v>
      </c>
      <c r="C10" s="13"/>
      <c r="D10" s="13"/>
      <c r="E10" s="8"/>
      <c r="F10" s="15"/>
      <c r="G10" s="8"/>
      <c r="H10" s="8"/>
      <c r="I10" s="8"/>
      <c r="J10" s="31"/>
    </row>
    <row r="11" spans="1:10" s="2" customFormat="1" ht="18.75">
      <c r="A11" s="11"/>
      <c r="B11" s="12"/>
      <c r="C11" s="13"/>
      <c r="D11" s="13"/>
      <c r="E11" s="8"/>
      <c r="F11" s="15"/>
      <c r="G11" s="8"/>
      <c r="H11" s="8"/>
      <c r="I11" s="8"/>
      <c r="J11" s="31"/>
    </row>
    <row r="12" spans="2:10" s="2" customFormat="1" ht="18.75">
      <c r="B12" s="13"/>
      <c r="C12" s="13"/>
      <c r="D12" s="8"/>
      <c r="E12" s="8"/>
      <c r="F12" s="15"/>
      <c r="G12" s="8"/>
      <c r="H12" s="8"/>
      <c r="I12" s="8"/>
      <c r="J12" s="31"/>
    </row>
    <row r="13" spans="1:10" s="2" customFormat="1" ht="18.75">
      <c r="A13" s="11"/>
      <c r="B13" s="12"/>
      <c r="C13" s="13"/>
      <c r="D13" s="13"/>
      <c r="E13" s="8"/>
      <c r="F13" s="15"/>
      <c r="G13" s="8"/>
      <c r="H13" s="8"/>
      <c r="I13" s="8"/>
      <c r="J13" s="31"/>
    </row>
    <row r="14" spans="1:10" ht="19.5" thickBot="1">
      <c r="A14" s="11"/>
      <c r="B14" s="12"/>
      <c r="C14" s="13"/>
      <c r="D14" s="13"/>
      <c r="E14" s="8"/>
      <c r="F14" s="8"/>
      <c r="G14" s="8"/>
      <c r="H14" s="8"/>
      <c r="I14" s="8"/>
      <c r="J14" s="31"/>
    </row>
    <row r="15" spans="1:10" ht="24.75" customHeight="1" thickBot="1">
      <c r="A15" s="11"/>
      <c r="B15" s="45" t="s">
        <v>11</v>
      </c>
      <c r="C15" s="44"/>
      <c r="D15" s="8"/>
      <c r="E15" s="78" t="s">
        <v>92</v>
      </c>
      <c r="F15" s="78"/>
      <c r="G15" s="78"/>
      <c r="H15" s="8"/>
      <c r="I15" s="8"/>
      <c r="J15" s="31"/>
    </row>
    <row r="16" spans="1:10" ht="24.75" customHeight="1">
      <c r="A16" s="11"/>
      <c r="B16" s="16" t="s">
        <v>41</v>
      </c>
      <c r="C16" s="5">
        <v>285100</v>
      </c>
      <c r="D16" s="43"/>
      <c r="E16" s="78"/>
      <c r="F16" s="78"/>
      <c r="G16" s="78"/>
      <c r="H16" s="8"/>
      <c r="I16" s="8"/>
      <c r="J16" s="31"/>
    </row>
    <row r="17" spans="1:10" ht="24.75" customHeight="1" thickBot="1">
      <c r="A17" s="11"/>
      <c r="B17" s="17" t="s">
        <v>86</v>
      </c>
      <c r="C17" s="6">
        <v>5000</v>
      </c>
      <c r="D17" s="43"/>
      <c r="E17" s="78"/>
      <c r="F17" s="78"/>
      <c r="G17" s="78"/>
      <c r="H17" s="8"/>
      <c r="I17" s="8"/>
      <c r="J17" s="31"/>
    </row>
    <row r="18" spans="1:10" s="2" customFormat="1" ht="15">
      <c r="A18" s="11"/>
      <c r="B18" s="18"/>
      <c r="C18" s="14"/>
      <c r="D18" s="43"/>
      <c r="E18" s="34"/>
      <c r="F18" s="34"/>
      <c r="G18" s="34"/>
      <c r="H18" s="8"/>
      <c r="I18" s="8"/>
      <c r="J18" s="31"/>
    </row>
    <row r="19" spans="1:10" ht="15">
      <c r="A19" s="11"/>
      <c r="B19" s="19" t="s">
        <v>81</v>
      </c>
      <c r="C19" s="8"/>
      <c r="D19" s="14"/>
      <c r="E19" s="34"/>
      <c r="F19" s="34"/>
      <c r="G19" s="34"/>
      <c r="H19" s="8"/>
      <c r="I19" s="8"/>
      <c r="J19" s="31"/>
    </row>
    <row r="20" spans="1:10" ht="15">
      <c r="A20" s="7"/>
      <c r="D20" s="8"/>
      <c r="E20" s="34"/>
      <c r="F20" s="34"/>
      <c r="G20" s="34"/>
      <c r="H20" s="8"/>
      <c r="I20" s="8"/>
      <c r="J20" s="31"/>
    </row>
    <row r="21" spans="1:10" ht="30">
      <c r="A21" s="11" t="s">
        <v>8</v>
      </c>
      <c r="B21" s="20" t="s">
        <v>82</v>
      </c>
      <c r="C21" s="21" t="s">
        <v>42</v>
      </c>
      <c r="D21" s="21"/>
      <c r="E21" s="22" t="s">
        <v>40</v>
      </c>
      <c r="F21" s="22" t="s">
        <v>43</v>
      </c>
      <c r="G21" s="23" t="s">
        <v>24</v>
      </c>
      <c r="H21" s="23" t="s">
        <v>44</v>
      </c>
      <c r="I21" s="8"/>
      <c r="J21" s="31"/>
    </row>
    <row r="22" spans="1:10" ht="15">
      <c r="A22" s="7"/>
      <c r="B22" s="8" t="s">
        <v>0</v>
      </c>
      <c r="C22" s="24">
        <f>(C16*0.4)-C17</f>
        <v>109040</v>
      </c>
      <c r="D22" s="24"/>
      <c r="E22" s="68">
        <v>5.216</v>
      </c>
      <c r="F22" s="69">
        <f>C22*E22/1000</f>
        <v>568.75264</v>
      </c>
      <c r="G22" s="68">
        <v>6.767</v>
      </c>
      <c r="H22" s="70">
        <f>+C22*G22/1000</f>
        <v>737.87368</v>
      </c>
      <c r="I22" s="8"/>
      <c r="J22" s="31"/>
    </row>
    <row r="23" spans="1:10" ht="15">
      <c r="A23" s="7"/>
      <c r="B23" s="8" t="s">
        <v>3</v>
      </c>
      <c r="C23" s="24">
        <f>C16*0.4</f>
        <v>114040</v>
      </c>
      <c r="D23" s="24"/>
      <c r="E23" s="68">
        <v>3.269</v>
      </c>
      <c r="F23" s="71">
        <f>C23*E23/1000</f>
        <v>372.79676</v>
      </c>
      <c r="G23" s="68">
        <v>2.377</v>
      </c>
      <c r="H23" s="70">
        <f>+C23*G23/1000</f>
        <v>271.07307999999995</v>
      </c>
      <c r="I23" s="8"/>
      <c r="J23" s="31"/>
    </row>
    <row r="24" spans="1:10" ht="15">
      <c r="A24" s="7"/>
      <c r="B24" s="8" t="s">
        <v>4</v>
      </c>
      <c r="C24" s="24">
        <f>C16*0.4</f>
        <v>114040</v>
      </c>
      <c r="D24" s="24"/>
      <c r="E24" s="68">
        <v>0.48</v>
      </c>
      <c r="F24" s="71">
        <f>C24*E24/1000</f>
        <v>54.7392</v>
      </c>
      <c r="G24" s="68">
        <v>0.461</v>
      </c>
      <c r="H24" s="70">
        <f>+C24*G24/1000</f>
        <v>52.57244</v>
      </c>
      <c r="I24" s="8"/>
      <c r="J24" s="31"/>
    </row>
    <row r="25" spans="1:10" ht="15.75" thickBot="1">
      <c r="A25" s="7"/>
      <c r="B25" s="10" t="s">
        <v>20</v>
      </c>
      <c r="C25" s="25"/>
      <c r="D25" s="25"/>
      <c r="E25" s="72">
        <f>SUM(E22:E24)</f>
        <v>8.965</v>
      </c>
      <c r="F25" s="73">
        <f>SUM(F22:F24)</f>
        <v>996.2886000000001</v>
      </c>
      <c r="G25" s="72">
        <f>SUM(G22:G24)</f>
        <v>9.605</v>
      </c>
      <c r="H25" s="49">
        <f>SUM(H22:H24)</f>
        <v>1061.5192</v>
      </c>
      <c r="I25" s="8"/>
      <c r="J25" s="31"/>
    </row>
    <row r="26" spans="1:10" ht="15.75" thickTop="1">
      <c r="A26" s="7"/>
      <c r="B26" s="10"/>
      <c r="C26" s="26"/>
      <c r="D26" s="26"/>
      <c r="E26" s="10"/>
      <c r="F26" s="27"/>
      <c r="G26" s="8"/>
      <c r="H26" s="8"/>
      <c r="I26" s="8"/>
      <c r="J26" s="31"/>
    </row>
    <row r="27" spans="1:10" ht="15">
      <c r="A27" s="7"/>
      <c r="B27" s="10"/>
      <c r="C27" s="8"/>
      <c r="D27" s="8"/>
      <c r="E27" s="8"/>
      <c r="F27" s="8"/>
      <c r="G27" s="8"/>
      <c r="H27" s="8"/>
      <c r="I27" s="8"/>
      <c r="J27" s="31"/>
    </row>
    <row r="28" spans="1:10" ht="15">
      <c r="A28" s="7"/>
      <c r="B28" s="8"/>
      <c r="C28" s="14"/>
      <c r="D28" s="14"/>
      <c r="E28" s="8"/>
      <c r="F28" s="8"/>
      <c r="G28" s="8"/>
      <c r="H28" s="8"/>
      <c r="I28" s="8"/>
      <c r="J28" s="31"/>
    </row>
    <row r="29" spans="1:10" ht="18.75">
      <c r="A29" s="54" t="s">
        <v>9</v>
      </c>
      <c r="B29" s="8"/>
      <c r="C29" s="8"/>
      <c r="D29" s="8"/>
      <c r="E29" s="8"/>
      <c r="F29" s="8"/>
      <c r="G29" s="8"/>
      <c r="H29" s="8"/>
      <c r="I29" s="8"/>
      <c r="J29" s="31"/>
    </row>
    <row r="30" spans="1:10" ht="15">
      <c r="A30" s="7"/>
      <c r="B30" s="34"/>
      <c r="C30" s="34"/>
      <c r="D30" s="34"/>
      <c r="E30" s="34"/>
      <c r="F30" s="34"/>
      <c r="G30" s="75" t="s">
        <v>95</v>
      </c>
      <c r="H30" s="47" t="s">
        <v>94</v>
      </c>
      <c r="J30" s="31"/>
    </row>
    <row r="31" spans="1:10" ht="15">
      <c r="A31" s="7"/>
      <c r="B31" s="28"/>
      <c r="C31" s="52"/>
      <c r="D31" s="52"/>
      <c r="E31" s="53"/>
      <c r="F31" s="47" t="s">
        <v>87</v>
      </c>
      <c r="G31" s="65" t="s">
        <v>93</v>
      </c>
      <c r="H31" s="47" t="s">
        <v>88</v>
      </c>
      <c r="I31" s="8"/>
      <c r="J31" s="31"/>
    </row>
    <row r="32" spans="1:10" ht="15">
      <c r="A32" s="7"/>
      <c r="B32" s="42" t="s">
        <v>39</v>
      </c>
      <c r="C32" s="23" t="s">
        <v>40</v>
      </c>
      <c r="D32" s="23"/>
      <c r="E32" s="23" t="s">
        <v>46</v>
      </c>
      <c r="F32" s="46" t="s">
        <v>17</v>
      </c>
      <c r="G32" s="23" t="s">
        <v>17</v>
      </c>
      <c r="H32" s="46" t="s">
        <v>89</v>
      </c>
      <c r="I32" s="8"/>
      <c r="J32" s="31"/>
    </row>
    <row r="33" spans="1:10" ht="54.75" customHeight="1">
      <c r="A33" s="7"/>
      <c r="B33" s="8" t="s">
        <v>0</v>
      </c>
      <c r="C33" s="48">
        <f>F22</f>
        <v>568.75264</v>
      </c>
      <c r="D33" s="48"/>
      <c r="E33" s="48">
        <f>H22</f>
        <v>737.87368</v>
      </c>
      <c r="F33" s="48">
        <f aca="true" t="shared" si="0" ref="F33:F39">+E33-C33</f>
        <v>169.12104</v>
      </c>
      <c r="G33" s="66">
        <f>F33/C33</f>
        <v>0.29735429447852757</v>
      </c>
      <c r="H33" s="60">
        <f>E33/E42</f>
        <v>0.2275493623024685</v>
      </c>
      <c r="I33" s="8"/>
      <c r="J33" s="34"/>
    </row>
    <row r="34" spans="1:11" ht="15">
      <c r="A34" s="7"/>
      <c r="B34" s="8" t="s">
        <v>3</v>
      </c>
      <c r="C34" s="48">
        <f>F23</f>
        <v>372.79676</v>
      </c>
      <c r="D34" s="48"/>
      <c r="E34" s="48">
        <f>H23</f>
        <v>271.07307999999995</v>
      </c>
      <c r="F34" s="48">
        <f t="shared" si="0"/>
        <v>-101.72368000000006</v>
      </c>
      <c r="G34" s="66">
        <f>F34/C34</f>
        <v>-0.27286631997552785</v>
      </c>
      <c r="H34" s="60">
        <f>E34/E42</f>
        <v>0.08359494065619201</v>
      </c>
      <c r="I34" s="8"/>
      <c r="J34" s="34"/>
      <c r="K34" s="2"/>
    </row>
    <row r="35" spans="1:10" s="2" customFormat="1" ht="15">
      <c r="A35" s="7"/>
      <c r="B35" s="8" t="s">
        <v>4</v>
      </c>
      <c r="C35" s="48">
        <f>F24</f>
        <v>54.7392</v>
      </c>
      <c r="D35" s="48"/>
      <c r="E35" s="48">
        <f>H24</f>
        <v>52.57244</v>
      </c>
      <c r="F35" s="48">
        <f t="shared" si="0"/>
        <v>-2.1667599999999965</v>
      </c>
      <c r="G35" s="67">
        <f>F35/C35</f>
        <v>-0.03958333333333327</v>
      </c>
      <c r="H35" s="60">
        <f>E35/E42</f>
        <v>0.016212565268197105</v>
      </c>
      <c r="I35" s="8"/>
      <c r="J35" s="34"/>
    </row>
    <row r="36" spans="1:10" s="2" customFormat="1" ht="15.75" thickBot="1">
      <c r="A36" s="7"/>
      <c r="B36" s="10" t="s">
        <v>12</v>
      </c>
      <c r="C36" s="49">
        <f>SUM(C33:C35)</f>
        <v>996.2886000000001</v>
      </c>
      <c r="D36" s="49"/>
      <c r="E36" s="49">
        <f>SUM(E33:E35)</f>
        <v>1061.5192</v>
      </c>
      <c r="F36" s="49">
        <f t="shared" si="0"/>
        <v>65.23059999999987</v>
      </c>
      <c r="G36" s="74">
        <f>F36/C36</f>
        <v>0.065473598714268</v>
      </c>
      <c r="H36" s="61">
        <f>E36/E42</f>
        <v>0.3273568682268576</v>
      </c>
      <c r="I36" s="59"/>
      <c r="J36" s="58"/>
    </row>
    <row r="37" spans="1:10" s="2" customFormat="1" ht="15.75" thickTop="1">
      <c r="A37" s="7"/>
      <c r="B37" s="10"/>
      <c r="C37" s="50"/>
      <c r="D37" s="50"/>
      <c r="E37" s="50"/>
      <c r="F37" s="50"/>
      <c r="G37" s="58"/>
      <c r="H37" s="62"/>
      <c r="I37" s="59"/>
      <c r="J37" s="58"/>
    </row>
    <row r="38" spans="1:10" s="2" customFormat="1" ht="15">
      <c r="A38" s="7"/>
      <c r="B38" s="8" t="s">
        <v>13</v>
      </c>
      <c r="C38" s="48">
        <f>(C24-2000)*18.45/1000</f>
        <v>2067.138</v>
      </c>
      <c r="D38" s="48"/>
      <c r="E38" s="48">
        <f>(C24-2000)*18.45/1000</f>
        <v>2067.138</v>
      </c>
      <c r="F38" s="48">
        <f t="shared" si="0"/>
        <v>0</v>
      </c>
      <c r="G38" s="58"/>
      <c r="H38" s="60">
        <f>E38/E42</f>
        <v>0.6374748773952745</v>
      </c>
      <c r="I38" s="8"/>
      <c r="J38" s="34"/>
    </row>
    <row r="39" spans="1:10" ht="15">
      <c r="A39" s="7"/>
      <c r="B39" s="8" t="s">
        <v>14</v>
      </c>
      <c r="C39" s="48">
        <f>(C24)*1/1000</f>
        <v>114.04</v>
      </c>
      <c r="D39" s="48"/>
      <c r="E39" s="48">
        <f>(C24)*1/1000</f>
        <v>114.04</v>
      </c>
      <c r="F39" s="48">
        <f t="shared" si="0"/>
        <v>0</v>
      </c>
      <c r="G39" s="58"/>
      <c r="H39" s="60">
        <f>E39/E42</f>
        <v>0.035168254377867914</v>
      </c>
      <c r="I39" s="8"/>
      <c r="J39" s="34"/>
    </row>
    <row r="40" spans="1:10" ht="15.75" thickBot="1">
      <c r="A40" s="7"/>
      <c r="B40" s="10" t="s">
        <v>15</v>
      </c>
      <c r="C40" s="49">
        <f>+C38+C39</f>
        <v>2181.178</v>
      </c>
      <c r="D40" s="49"/>
      <c r="E40" s="49">
        <f>SUM(E38:E39)</f>
        <v>2181.178</v>
      </c>
      <c r="F40" s="49">
        <f>SUM(F38:F39)</f>
        <v>0</v>
      </c>
      <c r="G40" s="76"/>
      <c r="H40" s="63">
        <f>E40/E42</f>
        <v>0.6726431317731425</v>
      </c>
      <c r="I40" s="8"/>
      <c r="J40" s="34"/>
    </row>
    <row r="41" spans="1:10" s="2" customFormat="1" ht="15.75" thickTop="1">
      <c r="A41" s="7"/>
      <c r="B41" s="8"/>
      <c r="C41" s="50"/>
      <c r="D41" s="50"/>
      <c r="E41" s="50"/>
      <c r="F41" s="48"/>
      <c r="G41" s="58"/>
      <c r="H41" s="53"/>
      <c r="I41" s="8"/>
      <c r="J41" s="34"/>
    </row>
    <row r="42" spans="1:10" s="2" customFormat="1" ht="15.75" thickBot="1">
      <c r="A42" s="7"/>
      <c r="B42" s="10" t="s">
        <v>19</v>
      </c>
      <c r="C42" s="51">
        <f>+C36+C40+C41</f>
        <v>3177.4665999999997</v>
      </c>
      <c r="D42" s="51"/>
      <c r="E42" s="51">
        <f>+E36+E40+E41</f>
        <v>3242.6971999999996</v>
      </c>
      <c r="F42" s="51">
        <f>+F36+F40+F41</f>
        <v>65.23059999999987</v>
      </c>
      <c r="G42" s="77"/>
      <c r="H42" s="64">
        <f>H40+H36</f>
        <v>1</v>
      </c>
      <c r="I42" s="8"/>
      <c r="J42" s="34"/>
    </row>
    <row r="43" spans="1:10" ht="15.75" thickTop="1">
      <c r="A43" s="7"/>
      <c r="B43" s="34"/>
      <c r="C43" s="34"/>
      <c r="D43" s="34"/>
      <c r="E43" s="34"/>
      <c r="F43" s="34"/>
      <c r="G43" s="34"/>
      <c r="H43" s="8"/>
      <c r="I43" s="34"/>
      <c r="J43" s="34"/>
    </row>
    <row r="44" spans="1:10" s="2" customFormat="1" ht="15">
      <c r="A44" s="7"/>
      <c r="B44" s="34"/>
      <c r="C44" s="34"/>
      <c r="D44" s="34"/>
      <c r="E44" s="34"/>
      <c r="F44" s="34"/>
      <c r="G44" s="34"/>
      <c r="H44" s="8"/>
      <c r="I44" s="34"/>
      <c r="J44" s="34"/>
    </row>
    <row r="45" spans="1:10" s="2" customFormat="1" ht="18.75">
      <c r="A45" s="54" t="s">
        <v>16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2" s="2" customFormat="1" ht="15.75">
      <c r="A46" s="7"/>
      <c r="B46" s="29" t="s">
        <v>83</v>
      </c>
      <c r="C46" s="8"/>
      <c r="D46" s="8"/>
      <c r="E46" s="8"/>
      <c r="F46" s="8"/>
      <c r="G46" s="8"/>
      <c r="H46" s="8"/>
      <c r="I46" s="8"/>
      <c r="J46" s="34"/>
      <c r="K46"/>
      <c r="L46"/>
    </row>
    <row r="47" spans="1:12" s="2" customFormat="1" ht="15.75">
      <c r="A47" s="7"/>
      <c r="B47" s="29" t="s">
        <v>84</v>
      </c>
      <c r="C47" s="8"/>
      <c r="D47" s="8"/>
      <c r="E47" s="8"/>
      <c r="F47" s="8"/>
      <c r="G47" s="8"/>
      <c r="H47" s="8"/>
      <c r="I47" s="8"/>
      <c r="J47" s="34"/>
      <c r="K47"/>
      <c r="L47"/>
    </row>
    <row r="48" spans="1:12" s="2" customFormat="1" ht="15">
      <c r="A48" s="7"/>
      <c r="B48" s="10"/>
      <c r="C48" s="8"/>
      <c r="D48" s="8"/>
      <c r="E48" s="8"/>
      <c r="F48" s="8"/>
      <c r="G48" s="8"/>
      <c r="H48" s="8"/>
      <c r="I48" s="8"/>
      <c r="J48" s="34"/>
      <c r="K48"/>
      <c r="L48"/>
    </row>
    <row r="49" spans="1:12" s="2" customFormat="1" ht="45">
      <c r="A49" s="7"/>
      <c r="B49" s="30" t="s">
        <v>34</v>
      </c>
      <c r="C49" s="21" t="s">
        <v>2</v>
      </c>
      <c r="D49" s="21"/>
      <c r="E49" s="23" t="s">
        <v>5</v>
      </c>
      <c r="F49" s="23" t="s">
        <v>10</v>
      </c>
      <c r="G49" s="8"/>
      <c r="H49" s="8"/>
      <c r="I49" s="31"/>
      <c r="J49" s="34"/>
      <c r="K49"/>
      <c r="L49"/>
    </row>
    <row r="50" spans="1:10" ht="15">
      <c r="A50" s="7"/>
      <c r="B50" s="8" t="s">
        <v>33</v>
      </c>
      <c r="C50" s="14">
        <v>48512093</v>
      </c>
      <c r="D50" s="14"/>
      <c r="E50" s="32">
        <f aca="true" t="shared" si="1" ref="E50:E95">C50/$C$97</f>
        <v>0.4543708868319034</v>
      </c>
      <c r="F50" s="33">
        <f>+E50*$H$22</f>
        <v>335.2683183515201</v>
      </c>
      <c r="G50" s="8"/>
      <c r="H50" s="8"/>
      <c r="I50" s="31"/>
      <c r="J50" s="34"/>
    </row>
    <row r="51" spans="1:10" s="2" customFormat="1" ht="15">
      <c r="A51" s="7"/>
      <c r="B51" s="8" t="s">
        <v>30</v>
      </c>
      <c r="C51" s="14">
        <v>5071345</v>
      </c>
      <c r="D51" s="14"/>
      <c r="E51" s="32">
        <f t="shared" si="1"/>
        <v>0.0474989097065043</v>
      </c>
      <c r="F51" s="33">
        <f>+E51*$H$22</f>
        <v>35.04819530112605</v>
      </c>
      <c r="G51" s="8"/>
      <c r="H51" s="8"/>
      <c r="I51" s="31"/>
      <c r="J51" s="34"/>
    </row>
    <row r="52" spans="1:12" ht="15">
      <c r="A52" s="7"/>
      <c r="B52" s="8" t="s">
        <v>27</v>
      </c>
      <c r="C52" s="14">
        <v>1534384</v>
      </c>
      <c r="D52" s="14"/>
      <c r="E52" s="32">
        <f t="shared" si="1"/>
        <v>0.01437125004729611</v>
      </c>
      <c r="F52" s="33">
        <f>+E52*$H$22</f>
        <v>10.604167158598555</v>
      </c>
      <c r="G52" s="8"/>
      <c r="H52" s="8"/>
      <c r="I52" s="31"/>
      <c r="J52" s="34"/>
      <c r="K52" s="2"/>
      <c r="L52" s="2"/>
    </row>
    <row r="53" spans="1:12" ht="15">
      <c r="A53" s="7"/>
      <c r="B53" s="8" t="s">
        <v>56</v>
      </c>
      <c r="C53" s="14">
        <v>782783</v>
      </c>
      <c r="D53" s="14"/>
      <c r="E53" s="32">
        <f t="shared" si="1"/>
        <v>0.007331652458428001</v>
      </c>
      <c r="F53" s="33">
        <f aca="true" t="shared" si="2" ref="F53:F90">+E53*$H$22</f>
        <v>5.4098333799813165</v>
      </c>
      <c r="G53" s="27"/>
      <c r="H53" s="10"/>
      <c r="I53" s="31"/>
      <c r="J53" s="34"/>
      <c r="K53" s="2"/>
      <c r="L53" s="2"/>
    </row>
    <row r="54" spans="1:10" ht="15">
      <c r="A54" s="7"/>
      <c r="B54" s="18" t="s">
        <v>26</v>
      </c>
      <c r="C54" s="14">
        <v>521325</v>
      </c>
      <c r="D54" s="14"/>
      <c r="E54" s="32">
        <f t="shared" si="1"/>
        <v>0.004882801131207471</v>
      </c>
      <c r="F54" s="33">
        <f>+E54*$H$22</f>
        <v>3.60289043939222</v>
      </c>
      <c r="G54" s="34"/>
      <c r="H54" s="8"/>
      <c r="I54" s="31"/>
      <c r="J54" s="34"/>
    </row>
    <row r="55" spans="1:10" ht="15">
      <c r="A55" s="7"/>
      <c r="B55" s="8" t="s">
        <v>22</v>
      </c>
      <c r="C55" s="14">
        <v>359625</v>
      </c>
      <c r="D55" s="14"/>
      <c r="E55" s="32">
        <f t="shared" si="1"/>
        <v>0.003368296852847047</v>
      </c>
      <c r="F55" s="33">
        <f>+E55*$H$22</f>
        <v>2.4853775941426695</v>
      </c>
      <c r="G55" s="34"/>
      <c r="H55" s="8"/>
      <c r="I55" s="34"/>
      <c r="J55" s="34"/>
    </row>
    <row r="56" spans="1:10" s="2" customFormat="1" ht="15">
      <c r="A56" s="7"/>
      <c r="B56" s="8" t="s">
        <v>28</v>
      </c>
      <c r="C56" s="14">
        <v>225421</v>
      </c>
      <c r="D56" s="14"/>
      <c r="E56" s="32">
        <f t="shared" si="1"/>
        <v>0.0021113238647636682</v>
      </c>
      <c r="F56" s="33">
        <f>+E56*$H$22</f>
        <v>1.5578903097649903</v>
      </c>
      <c r="G56" s="10"/>
      <c r="H56" s="10"/>
      <c r="I56" s="31"/>
      <c r="J56" s="34"/>
    </row>
    <row r="57" spans="1:10" s="2" customFormat="1" ht="15">
      <c r="A57" s="7"/>
      <c r="B57" s="8" t="s">
        <v>77</v>
      </c>
      <c r="C57" s="14">
        <v>198046.42597313627</v>
      </c>
      <c r="D57" s="14"/>
      <c r="E57" s="32">
        <f t="shared" si="1"/>
        <v>0.0018549298667304014</v>
      </c>
      <c r="F57" s="33">
        <f>+E57*$H$22</f>
        <v>1.3687039269062709</v>
      </c>
      <c r="G57" s="27">
        <f>SUM(F50:F57)</f>
        <v>395.34537646143224</v>
      </c>
      <c r="H57" s="10" t="s">
        <v>36</v>
      </c>
      <c r="I57" s="31">
        <f>G57/F97</f>
        <v>0.5357900507596803</v>
      </c>
      <c r="J57" s="34"/>
    </row>
    <row r="58" spans="1:12" s="2" customFormat="1" ht="15">
      <c r="A58" s="7"/>
      <c r="B58" s="8" t="s">
        <v>47</v>
      </c>
      <c r="C58" s="14">
        <v>19989938</v>
      </c>
      <c r="D58" s="14"/>
      <c r="E58" s="32">
        <f t="shared" si="1"/>
        <v>0.18722848871465442</v>
      </c>
      <c r="F58" s="33">
        <f t="shared" si="2"/>
        <v>138.15097396872054</v>
      </c>
      <c r="G58" s="8"/>
      <c r="H58" s="8"/>
      <c r="I58" s="31"/>
      <c r="J58" s="34"/>
      <c r="K58"/>
      <c r="L58"/>
    </row>
    <row r="59" spans="1:10" s="2" customFormat="1" ht="15">
      <c r="A59" s="7"/>
      <c r="B59" s="8" t="s">
        <v>78</v>
      </c>
      <c r="C59" s="14">
        <f>150264.282474983+97883+34155+32815</f>
        <v>315117.282474983</v>
      </c>
      <c r="D59" s="14"/>
      <c r="E59" s="32">
        <f t="shared" si="1"/>
        <v>0.00295143149346736</v>
      </c>
      <c r="F59" s="33">
        <f>+E59*$H$22</f>
        <v>2.177783617352657</v>
      </c>
      <c r="G59" s="35">
        <f>SUM(F58:F59)</f>
        <v>140.32875758607318</v>
      </c>
      <c r="H59" s="10" t="s">
        <v>25</v>
      </c>
      <c r="I59" s="31">
        <f>G59/F97</f>
        <v>0.19017992020812174</v>
      </c>
      <c r="J59" s="34"/>
    </row>
    <row r="60" spans="1:10" s="2" customFormat="1" ht="15">
      <c r="A60" s="7"/>
      <c r="B60" s="8" t="s">
        <v>48</v>
      </c>
      <c r="C60" s="14">
        <v>3126547.3779219976</v>
      </c>
      <c r="D60" s="14"/>
      <c r="E60" s="32">
        <f t="shared" si="1"/>
        <v>0.029283669637349605</v>
      </c>
      <c r="F60" s="33">
        <f t="shared" si="2"/>
        <v>21.60764907921542</v>
      </c>
      <c r="G60" s="8"/>
      <c r="H60" s="8"/>
      <c r="I60" s="31"/>
      <c r="J60" s="34"/>
    </row>
    <row r="61" spans="1:10" s="2" customFormat="1" ht="15">
      <c r="A61" s="7"/>
      <c r="B61" s="8" t="s">
        <v>49</v>
      </c>
      <c r="C61" s="14">
        <v>2946497.2258842</v>
      </c>
      <c r="D61" s="14"/>
      <c r="E61" s="32">
        <f t="shared" si="1"/>
        <v>0.027597295329491293</v>
      </c>
      <c r="F61" s="33">
        <f t="shared" si="2"/>
        <v>20.363317862818555</v>
      </c>
      <c r="G61" s="8"/>
      <c r="H61" s="8"/>
      <c r="I61" s="31"/>
      <c r="J61" s="34"/>
    </row>
    <row r="62" spans="1:10" s="2" customFormat="1" ht="15">
      <c r="A62" s="7"/>
      <c r="B62" s="8" t="s">
        <v>50</v>
      </c>
      <c r="C62" s="14">
        <f>2324547.1424225+273572</f>
        <v>2598119.1424225</v>
      </c>
      <c r="D62" s="14"/>
      <c r="E62" s="32">
        <f t="shared" si="1"/>
        <v>0.02433433863258499</v>
      </c>
      <c r="F62" s="33">
        <f t="shared" si="2"/>
        <v>17.955667997191654</v>
      </c>
      <c r="G62" s="8"/>
      <c r="H62" s="8"/>
      <c r="I62" s="31"/>
      <c r="J62" s="34"/>
    </row>
    <row r="63" spans="1:10" s="2" customFormat="1" ht="15">
      <c r="A63" s="7"/>
      <c r="B63" s="8" t="s">
        <v>51</v>
      </c>
      <c r="C63" s="14">
        <v>2238539</v>
      </c>
      <c r="D63" s="14"/>
      <c r="E63" s="32">
        <f t="shared" si="1"/>
        <v>0.020966461921933615</v>
      </c>
      <c r="F63" s="33">
        <f t="shared" si="2"/>
        <v>15.47060041491703</v>
      </c>
      <c r="G63" s="8"/>
      <c r="H63" s="8"/>
      <c r="I63" s="31"/>
      <c r="J63" s="34"/>
    </row>
    <row r="64" spans="1:12" s="2" customFormat="1" ht="15">
      <c r="A64" s="7"/>
      <c r="B64" s="18" t="s">
        <v>29</v>
      </c>
      <c r="C64" s="14">
        <v>1127143.505335521</v>
      </c>
      <c r="D64" s="14"/>
      <c r="E64" s="32">
        <f t="shared" si="1"/>
        <v>0.010556979970048312</v>
      </c>
      <c r="F64" s="33">
        <f t="shared" si="2"/>
        <v>7.789717660185838</v>
      </c>
      <c r="G64" s="8"/>
      <c r="H64" s="8"/>
      <c r="I64" s="31"/>
      <c r="J64" s="34"/>
      <c r="K64"/>
      <c r="L64"/>
    </row>
    <row r="65" spans="1:12" ht="15">
      <c r="A65" s="7"/>
      <c r="B65" s="8" t="s">
        <v>53</v>
      </c>
      <c r="C65" s="14">
        <v>973461.8914600541</v>
      </c>
      <c r="D65" s="14"/>
      <c r="E65" s="32">
        <f t="shared" si="1"/>
        <v>0.009117576990952893</v>
      </c>
      <c r="F65" s="33">
        <f t="shared" si="2"/>
        <v>6.727620086997739</v>
      </c>
      <c r="G65" s="36"/>
      <c r="H65" s="8"/>
      <c r="I65" s="31"/>
      <c r="J65" s="34"/>
      <c r="K65" s="2"/>
      <c r="L65" s="2"/>
    </row>
    <row r="66" spans="1:12" s="2" customFormat="1" ht="15">
      <c r="A66" s="7"/>
      <c r="B66" s="8" t="s">
        <v>54</v>
      </c>
      <c r="C66" s="14">
        <v>899638.3341455641</v>
      </c>
      <c r="D66" s="14"/>
      <c r="E66" s="32">
        <f t="shared" si="1"/>
        <v>0.008426135473348804</v>
      </c>
      <c r="F66" s="33">
        <f t="shared" si="2"/>
        <v>6.2174235898984245</v>
      </c>
      <c r="G66" s="8"/>
      <c r="H66" s="8"/>
      <c r="I66" s="31"/>
      <c r="J66" s="34"/>
      <c r="K66"/>
      <c r="L66"/>
    </row>
    <row r="67" spans="1:12" s="2" customFormat="1" ht="15">
      <c r="A67" s="7"/>
      <c r="B67" s="8" t="s">
        <v>55</v>
      </c>
      <c r="C67" s="14">
        <v>797740</v>
      </c>
      <c r="D67" s="14"/>
      <c r="E67" s="32">
        <f t="shared" si="1"/>
        <v>0.007471741762642206</v>
      </c>
      <c r="F67" s="33">
        <f t="shared" si="2"/>
        <v>5.513201590410492</v>
      </c>
      <c r="G67" s="27"/>
      <c r="H67" s="10"/>
      <c r="I67" s="31"/>
      <c r="J67" s="34"/>
      <c r="K67"/>
      <c r="L67"/>
    </row>
    <row r="68" spans="1:12" s="2" customFormat="1" ht="15">
      <c r="A68" s="7"/>
      <c r="B68" s="8" t="s">
        <v>58</v>
      </c>
      <c r="C68" s="14">
        <v>386567.40698200365</v>
      </c>
      <c r="D68" s="14"/>
      <c r="E68" s="32">
        <f t="shared" si="1"/>
        <v>0.0036206431153304876</v>
      </c>
      <c r="F68" s="33">
        <f t="shared" si="2"/>
        <v>2.6715772594755713</v>
      </c>
      <c r="G68" s="27"/>
      <c r="H68" s="10"/>
      <c r="I68" s="31"/>
      <c r="J68" s="34"/>
      <c r="K68"/>
      <c r="L68"/>
    </row>
    <row r="69" spans="1:12" s="2" customFormat="1" ht="15">
      <c r="A69" s="7"/>
      <c r="B69" s="8" t="s">
        <v>59</v>
      </c>
      <c r="C69" s="14">
        <v>375515.19901647035</v>
      </c>
      <c r="D69" s="14"/>
      <c r="E69" s="32">
        <f t="shared" si="1"/>
        <v>0.003517126626467597</v>
      </c>
      <c r="F69" s="33">
        <f t="shared" si="2"/>
        <v>2.5951951668976316</v>
      </c>
      <c r="G69" s="10"/>
      <c r="H69" s="10"/>
      <c r="I69" s="31"/>
      <c r="J69" s="34"/>
      <c r="K69"/>
      <c r="L69"/>
    </row>
    <row r="70" spans="1:10" s="2" customFormat="1" ht="15">
      <c r="A70" s="7"/>
      <c r="B70" s="8" t="s">
        <v>60</v>
      </c>
      <c r="C70" s="14">
        <v>360583</v>
      </c>
      <c r="D70" s="14"/>
      <c r="E70" s="32">
        <f t="shared" si="1"/>
        <v>0.0033772696116514335</v>
      </c>
      <c r="F70" s="33">
        <f t="shared" si="2"/>
        <v>2.4919983567014143</v>
      </c>
      <c r="G70" s="27"/>
      <c r="H70" s="10"/>
      <c r="I70" s="31"/>
      <c r="J70" s="34"/>
    </row>
    <row r="71" spans="1:10" s="2" customFormat="1" ht="15">
      <c r="A71" s="7"/>
      <c r="B71" s="8" t="s">
        <v>61</v>
      </c>
      <c r="C71" s="14">
        <v>344923.70100734883</v>
      </c>
      <c r="D71" s="14"/>
      <c r="E71" s="32">
        <f t="shared" si="1"/>
        <v>0.003230602479180838</v>
      </c>
      <c r="F71" s="33">
        <f t="shared" si="2"/>
        <v>2.3837765399302886</v>
      </c>
      <c r="G71" s="27"/>
      <c r="H71" s="10"/>
      <c r="I71" s="31"/>
      <c r="J71" s="34"/>
    </row>
    <row r="72" spans="1:12" ht="15">
      <c r="A72" s="7"/>
      <c r="B72" s="8" t="s">
        <v>37</v>
      </c>
      <c r="C72" s="14">
        <f>18000+277383</f>
        <v>295383</v>
      </c>
      <c r="D72" s="14"/>
      <c r="E72" s="32">
        <f t="shared" si="1"/>
        <v>0.0027665975093069707</v>
      </c>
      <c r="F72" s="33">
        <f t="shared" si="2"/>
        <v>2.0413994852711688</v>
      </c>
      <c r="G72" s="27"/>
      <c r="H72" s="10"/>
      <c r="I72" s="31"/>
      <c r="J72" s="34"/>
      <c r="K72" s="2"/>
      <c r="L72" s="2"/>
    </row>
    <row r="73" spans="1:12" ht="15">
      <c r="A73" s="7"/>
      <c r="B73" s="8" t="s">
        <v>63</v>
      </c>
      <c r="C73" s="14">
        <v>270905.9151953974</v>
      </c>
      <c r="D73" s="14"/>
      <c r="E73" s="32">
        <f t="shared" si="1"/>
        <v>0.002537341790949756</v>
      </c>
      <c r="F73" s="33">
        <f t="shared" si="2"/>
        <v>1.8722377247058872</v>
      </c>
      <c r="G73" s="27"/>
      <c r="H73" s="10"/>
      <c r="I73" s="31"/>
      <c r="J73" s="34"/>
      <c r="K73" s="2"/>
      <c r="L73" s="2"/>
    </row>
    <row r="74" spans="1:10" s="2" customFormat="1" ht="15">
      <c r="A74" s="7"/>
      <c r="B74" s="8" t="s">
        <v>64</v>
      </c>
      <c r="C74" s="14">
        <v>254372</v>
      </c>
      <c r="D74" s="14"/>
      <c r="E74" s="32">
        <f t="shared" si="1"/>
        <v>0.0023824828837049955</v>
      </c>
      <c r="F74" s="33">
        <f t="shared" si="2"/>
        <v>1.7579714129364172</v>
      </c>
      <c r="G74" s="27"/>
      <c r="H74" s="10"/>
      <c r="I74" s="31"/>
      <c r="J74" s="34"/>
    </row>
    <row r="75" spans="1:10" s="2" customFormat="1" ht="15">
      <c r="A75" s="7"/>
      <c r="B75" s="8" t="s">
        <v>21</v>
      </c>
      <c r="C75" s="14">
        <v>253081.18226918922</v>
      </c>
      <c r="D75" s="14"/>
      <c r="E75" s="32">
        <f t="shared" si="1"/>
        <v>0.002370392908591227</v>
      </c>
      <c r="F75" s="33">
        <f t="shared" si="2"/>
        <v>1.7490505385081123</v>
      </c>
      <c r="G75" s="27"/>
      <c r="H75" s="10"/>
      <c r="I75" s="31"/>
      <c r="J75" s="34"/>
    </row>
    <row r="76" spans="1:10" s="2" customFormat="1" ht="15">
      <c r="A76" s="7"/>
      <c r="B76" s="8" t="s">
        <v>71</v>
      </c>
      <c r="C76" s="14">
        <v>131029</v>
      </c>
      <c r="D76" s="14"/>
      <c r="E76" s="32">
        <f t="shared" si="1"/>
        <v>0.0012272355045719729</v>
      </c>
      <c r="F76" s="33">
        <f aca="true" t="shared" si="3" ref="F76:F85">+E76*$H$22</f>
        <v>0.9055447779851785</v>
      </c>
      <c r="G76" s="37"/>
      <c r="H76" s="10"/>
      <c r="I76" s="31"/>
      <c r="J76" s="34"/>
    </row>
    <row r="77" spans="1:10" s="2" customFormat="1" ht="15">
      <c r="A77" s="7"/>
      <c r="B77" s="8" t="s">
        <v>67</v>
      </c>
      <c r="C77" s="14">
        <v>23358</v>
      </c>
      <c r="D77" s="14"/>
      <c r="E77" s="32">
        <f t="shared" si="1"/>
        <v>0.00021877421727855772</v>
      </c>
      <c r="F77" s="33">
        <f t="shared" si="3"/>
        <v>0.16142773679244898</v>
      </c>
      <c r="G77" s="37"/>
      <c r="H77" s="10"/>
      <c r="I77" s="31"/>
      <c r="J77" s="34"/>
    </row>
    <row r="78" spans="1:10" s="2" customFormat="1" ht="15">
      <c r="A78" s="7"/>
      <c r="B78" s="8" t="s">
        <v>68</v>
      </c>
      <c r="C78" s="14">
        <v>21070</v>
      </c>
      <c r="D78" s="14"/>
      <c r="E78" s="32">
        <f t="shared" si="1"/>
        <v>0.00019734449687726737</v>
      </c>
      <c r="F78" s="33">
        <f t="shared" si="3"/>
        <v>0.14561531013857779</v>
      </c>
      <c r="G78" s="27">
        <f>SUM(F60:F78)</f>
        <v>120.42099259097785</v>
      </c>
      <c r="H78" s="10" t="s">
        <v>37</v>
      </c>
      <c r="I78" s="31">
        <f>G78/F97</f>
        <v>0.1632000108622628</v>
      </c>
      <c r="J78" s="34"/>
    </row>
    <row r="79" spans="1:12" s="2" customFormat="1" ht="15">
      <c r="A79" s="7"/>
      <c r="B79" s="8" t="s">
        <v>38</v>
      </c>
      <c r="C79" s="14">
        <v>4204010</v>
      </c>
      <c r="D79" s="14"/>
      <c r="E79" s="32">
        <f t="shared" si="1"/>
        <v>0.039375331671428614</v>
      </c>
      <c r="F79" s="33">
        <f t="shared" si="3"/>
        <v>29.054020881617582</v>
      </c>
      <c r="G79" s="8"/>
      <c r="H79" s="8"/>
      <c r="I79" s="31"/>
      <c r="J79" s="34"/>
      <c r="K79"/>
      <c r="L79"/>
    </row>
    <row r="80" spans="1:10" s="2" customFormat="1" ht="15">
      <c r="A80" s="7"/>
      <c r="B80" s="8" t="s">
        <v>52</v>
      </c>
      <c r="C80" s="14">
        <v>1344754</v>
      </c>
      <c r="D80" s="14"/>
      <c r="E80" s="32">
        <f t="shared" si="1"/>
        <v>0.012595149575400703</v>
      </c>
      <c r="F80" s="33">
        <f t="shared" si="3"/>
        <v>9.293629367351354</v>
      </c>
      <c r="G80" s="8"/>
      <c r="H80" s="8"/>
      <c r="I80" s="31"/>
      <c r="J80" s="34"/>
    </row>
    <row r="81" spans="1:10" s="2" customFormat="1" ht="15">
      <c r="A81" s="7"/>
      <c r="B81" s="8" t="s">
        <v>62</v>
      </c>
      <c r="C81" s="14">
        <v>339892</v>
      </c>
      <c r="D81" s="14"/>
      <c r="E81" s="32">
        <f t="shared" si="1"/>
        <v>0.003183474880522457</v>
      </c>
      <c r="F81" s="33">
        <f t="shared" si="3"/>
        <v>2.349002325278666</v>
      </c>
      <c r="G81" s="27">
        <f>SUM(F79:F81)</f>
        <v>40.6966525742476</v>
      </c>
      <c r="H81" s="10" t="s">
        <v>38</v>
      </c>
      <c r="I81" s="31">
        <f>G81/F97</f>
        <v>0.05515395612735176</v>
      </c>
      <c r="J81" s="34"/>
    </row>
    <row r="82" spans="1:10" s="2" customFormat="1" ht="15">
      <c r="A82" s="7"/>
      <c r="B82" s="8" t="s">
        <v>31</v>
      </c>
      <c r="C82" s="14">
        <v>2600845</v>
      </c>
      <c r="D82" s="14"/>
      <c r="E82" s="32">
        <f t="shared" si="1"/>
        <v>0.024359869386841787</v>
      </c>
      <c r="F82" s="33">
        <f t="shared" si="3"/>
        <v>17.974506468788295</v>
      </c>
      <c r="G82" s="8"/>
      <c r="H82" s="8"/>
      <c r="I82" s="31"/>
      <c r="J82" s="34"/>
    </row>
    <row r="83" spans="1:12" ht="15">
      <c r="A83" s="7"/>
      <c r="B83" s="8" t="s">
        <v>32</v>
      </c>
      <c r="C83" s="14">
        <v>1793222</v>
      </c>
      <c r="D83" s="14"/>
      <c r="E83" s="32">
        <f t="shared" si="1"/>
        <v>0.016795562096784393</v>
      </c>
      <c r="F83" s="33">
        <f t="shared" si="3"/>
        <v>12.393003212022817</v>
      </c>
      <c r="G83" s="8"/>
      <c r="H83" s="8"/>
      <c r="I83" s="31"/>
      <c r="J83" s="34"/>
      <c r="K83" s="2"/>
      <c r="L83" s="2"/>
    </row>
    <row r="84" spans="1:12" ht="15">
      <c r="A84" s="7"/>
      <c r="B84" s="8" t="s">
        <v>73</v>
      </c>
      <c r="C84" s="14">
        <v>50000</v>
      </c>
      <c r="D84" s="14"/>
      <c r="E84" s="32">
        <f t="shared" si="1"/>
        <v>0.00046830682695127524</v>
      </c>
      <c r="F84" s="33">
        <f t="shared" si="3"/>
        <v>0.34555128177166067</v>
      </c>
      <c r="G84" s="37"/>
      <c r="H84" s="10"/>
      <c r="I84" s="31"/>
      <c r="J84" s="34"/>
      <c r="K84" s="2"/>
      <c r="L84" s="2"/>
    </row>
    <row r="85" spans="2:12" ht="15">
      <c r="B85" s="8" t="s">
        <v>75</v>
      </c>
      <c r="C85" s="14">
        <v>40000</v>
      </c>
      <c r="D85" s="14"/>
      <c r="E85" s="32">
        <f t="shared" si="1"/>
        <v>0.0003746454615610202</v>
      </c>
      <c r="F85" s="33">
        <f t="shared" si="3"/>
        <v>0.2764410254173285</v>
      </c>
      <c r="G85" s="38">
        <f>SUM(F82:F85)</f>
        <v>30.9895019880001</v>
      </c>
      <c r="H85" s="10" t="s">
        <v>80</v>
      </c>
      <c r="I85" s="31">
        <f>G85/F97</f>
        <v>0.04199838377213847</v>
      </c>
      <c r="J85" s="34"/>
      <c r="K85" s="2"/>
      <c r="L85" s="2"/>
    </row>
    <row r="86" spans="1:10" ht="15">
      <c r="A86" s="7"/>
      <c r="B86" s="8" t="s">
        <v>65</v>
      </c>
      <c r="C86" s="14">
        <v>202701</v>
      </c>
      <c r="D86" s="14"/>
      <c r="E86" s="32">
        <f t="shared" si="1"/>
        <v>0.0018985252425970088</v>
      </c>
      <c r="F86" s="33">
        <f t="shared" si="2"/>
        <v>1.4008718073279476</v>
      </c>
      <c r="G86" s="10"/>
      <c r="H86" s="10"/>
      <c r="I86" s="31"/>
      <c r="J86" s="34"/>
    </row>
    <row r="87" spans="1:10" ht="15">
      <c r="A87" s="7"/>
      <c r="B87" s="8" t="s">
        <v>66</v>
      </c>
      <c r="C87" s="14">
        <v>202144</v>
      </c>
      <c r="D87" s="14"/>
      <c r="E87" s="32">
        <f t="shared" si="1"/>
        <v>0.0018933083045447716</v>
      </c>
      <c r="F87" s="33">
        <f t="shared" si="2"/>
        <v>1.3970223660490113</v>
      </c>
      <c r="G87" s="37"/>
      <c r="H87" s="10"/>
      <c r="I87" s="31"/>
      <c r="J87" s="34"/>
    </row>
    <row r="88" spans="1:12" ht="15">
      <c r="A88" s="7"/>
      <c r="B88" s="8" t="s">
        <v>35</v>
      </c>
      <c r="C88" s="14">
        <v>111349</v>
      </c>
      <c r="D88" s="14"/>
      <c r="E88" s="32">
        <f t="shared" si="1"/>
        <v>0.001042909937483951</v>
      </c>
      <c r="F88" s="33">
        <f t="shared" si="2"/>
        <v>0.7695357934798529</v>
      </c>
      <c r="G88" s="37"/>
      <c r="H88" s="10"/>
      <c r="I88" s="31"/>
      <c r="J88" s="34"/>
      <c r="K88" s="2"/>
      <c r="L88" s="2"/>
    </row>
    <row r="89" spans="1:12" ht="15">
      <c r="A89" s="7"/>
      <c r="B89" s="8" t="s">
        <v>72</v>
      </c>
      <c r="C89" s="14">
        <v>106051</v>
      </c>
      <c r="D89" s="14"/>
      <c r="E89" s="32">
        <f t="shared" si="1"/>
        <v>0.0009932881461001937</v>
      </c>
      <c r="F89" s="33">
        <f t="shared" si="2"/>
        <v>0.7329211796633276</v>
      </c>
      <c r="G89" s="37"/>
      <c r="H89" s="10"/>
      <c r="I89" s="31"/>
      <c r="J89" s="34"/>
      <c r="K89" s="2"/>
      <c r="L89" s="2"/>
    </row>
    <row r="90" spans="1:12" ht="15">
      <c r="A90" s="7"/>
      <c r="B90" s="8" t="s">
        <v>23</v>
      </c>
      <c r="C90" s="14">
        <v>97000</v>
      </c>
      <c r="D90" s="14"/>
      <c r="E90" s="32">
        <f t="shared" si="1"/>
        <v>0.0009085152442854739</v>
      </c>
      <c r="F90" s="33">
        <f t="shared" si="2"/>
        <v>0.6703694866370217</v>
      </c>
      <c r="G90" s="37"/>
      <c r="H90" s="10"/>
      <c r="I90" s="31"/>
      <c r="J90" s="34"/>
      <c r="K90" s="2"/>
      <c r="L90" s="2"/>
    </row>
    <row r="91" spans="1:12" ht="15">
      <c r="A91" s="7"/>
      <c r="B91" s="8" t="s">
        <v>74</v>
      </c>
      <c r="C91" s="14">
        <v>50000</v>
      </c>
      <c r="D91" s="14"/>
      <c r="E91" s="32">
        <f t="shared" si="1"/>
        <v>0.00046830682695127524</v>
      </c>
      <c r="F91" s="33">
        <f>+E91*$H$22</f>
        <v>0.34555128177166067</v>
      </c>
      <c r="G91" s="37"/>
      <c r="H91" s="10"/>
      <c r="I91" s="31"/>
      <c r="J91" s="34"/>
      <c r="K91" s="2"/>
      <c r="L91" s="2"/>
    </row>
    <row r="92" spans="1:12" ht="15">
      <c r="A92" s="7"/>
      <c r="B92" s="8" t="s">
        <v>76</v>
      </c>
      <c r="C92" s="14">
        <v>36300</v>
      </c>
      <c r="D92" s="14"/>
      <c r="E92" s="32">
        <f t="shared" si="1"/>
        <v>0.00033999075636662583</v>
      </c>
      <c r="F92" s="33">
        <f>+E92*$H$22</f>
        <v>0.25087023056622565</v>
      </c>
      <c r="G92" s="37"/>
      <c r="H92" s="10"/>
      <c r="I92" s="31"/>
      <c r="J92" s="34"/>
      <c r="K92" s="2"/>
      <c r="L92" s="2"/>
    </row>
    <row r="93" spans="1:12" ht="15">
      <c r="A93" s="7"/>
      <c r="B93" s="8" t="s">
        <v>69</v>
      </c>
      <c r="C93" s="14">
        <v>12000</v>
      </c>
      <c r="D93" s="14"/>
      <c r="E93" s="32">
        <f t="shared" si="1"/>
        <v>0.00011239363846830605</v>
      </c>
      <c r="F93" s="33">
        <f>+E93*$H$22</f>
        <v>0.08293230762519856</v>
      </c>
      <c r="G93" s="10"/>
      <c r="H93" s="10"/>
      <c r="I93" s="31"/>
      <c r="J93" s="34"/>
      <c r="K93" s="2"/>
      <c r="L93" s="2"/>
    </row>
    <row r="94" spans="1:12" ht="15">
      <c r="A94" s="7"/>
      <c r="B94" s="8" t="s">
        <v>70</v>
      </c>
      <c r="C94" s="14">
        <v>5601</v>
      </c>
      <c r="D94" s="14"/>
      <c r="E94" s="32">
        <f t="shared" si="1"/>
        <v>5.245973075508185E-05</v>
      </c>
      <c r="F94" s="33">
        <f>+E94*$H$22</f>
        <v>0.038708654584061426</v>
      </c>
      <c r="G94" s="27">
        <f>SUM(F86:F94)</f>
        <v>5.688783107704307</v>
      </c>
      <c r="H94" s="10" t="s">
        <v>79</v>
      </c>
      <c r="I94" s="31">
        <f>G94/F97</f>
        <v>0.007709697827552686</v>
      </c>
      <c r="J94" s="34"/>
      <c r="K94" s="2"/>
      <c r="L94" s="2"/>
    </row>
    <row r="95" spans="1:12" ht="15">
      <c r="A95" s="8"/>
      <c r="B95" s="8" t="s">
        <v>57</v>
      </c>
      <c r="C95" s="14">
        <v>637187</v>
      </c>
      <c r="D95" s="14"/>
      <c r="E95" s="32">
        <f t="shared" si="1"/>
        <v>0.0059679804428920446</v>
      </c>
      <c r="F95" s="33">
        <f>+E95*$H$22</f>
        <v>4.403615691564783</v>
      </c>
      <c r="G95" s="27">
        <f>F95</f>
        <v>4.403615691564783</v>
      </c>
      <c r="H95" s="10" t="s">
        <v>85</v>
      </c>
      <c r="I95" s="31">
        <f>G95/F97</f>
        <v>0.005967980442892043</v>
      </c>
      <c r="J95" s="34"/>
      <c r="K95" s="34"/>
      <c r="L95" s="2"/>
    </row>
    <row r="96" spans="1:12" ht="15">
      <c r="A96" s="8"/>
      <c r="B96" s="8"/>
      <c r="C96" s="14"/>
      <c r="D96" s="14"/>
      <c r="E96" s="32"/>
      <c r="F96" s="33"/>
      <c r="G96" s="27"/>
      <c r="H96" s="10"/>
      <c r="I96" s="31"/>
      <c r="J96" s="34"/>
      <c r="K96" s="34"/>
      <c r="L96" s="2"/>
    </row>
    <row r="97" spans="1:12" s="2" customFormat="1" ht="15.75" thickBot="1">
      <c r="A97" s="34"/>
      <c r="B97" s="10" t="s">
        <v>1</v>
      </c>
      <c r="C97" s="39">
        <f>SUM(C50:C96)</f>
        <v>106767608.59008837</v>
      </c>
      <c r="D97" s="39"/>
      <c r="E97" s="40">
        <f>SUM(E50:E96)</f>
        <v>1</v>
      </c>
      <c r="F97" s="41">
        <f>SUM(F50:F96)</f>
        <v>737.8736800000001</v>
      </c>
      <c r="G97" s="41">
        <f>SUM(G50:G96)</f>
        <v>737.8736800000001</v>
      </c>
      <c r="H97" s="8"/>
      <c r="I97" s="31"/>
      <c r="J97" s="34"/>
      <c r="K97" s="34"/>
      <c r="L97"/>
    </row>
    <row r="98" spans="1:11" ht="15.75" thickTop="1">
      <c r="A98" s="34"/>
      <c r="B98" s="34"/>
      <c r="C98" s="34"/>
      <c r="D98" s="34"/>
      <c r="E98" s="34"/>
      <c r="F98" s="34"/>
      <c r="G98" s="34"/>
      <c r="H98" s="8"/>
      <c r="I98" s="8"/>
      <c r="J98" s="31"/>
      <c r="K98" s="34"/>
    </row>
    <row r="99" spans="1:11" ht="15">
      <c r="A99" s="34"/>
      <c r="B99" s="34"/>
      <c r="C99" s="34"/>
      <c r="D99" s="34"/>
      <c r="E99" s="34"/>
      <c r="F99" s="34"/>
      <c r="G99" s="34"/>
      <c r="H99" s="8"/>
      <c r="I99" s="34"/>
      <c r="J99" s="31"/>
      <c r="K99" s="34"/>
    </row>
    <row r="100" spans="1:11" ht="15">
      <c r="A100" s="34"/>
      <c r="B100" s="34"/>
      <c r="C100" s="34"/>
      <c r="D100" s="34"/>
      <c r="E100" s="34"/>
      <c r="F100" s="34"/>
      <c r="G100" s="34"/>
      <c r="H100" s="8"/>
      <c r="I100" s="34"/>
      <c r="J100" s="31"/>
      <c r="K100" s="34"/>
    </row>
    <row r="101" spans="1:11" ht="15">
      <c r="A101" s="34"/>
      <c r="B101" s="34"/>
      <c r="C101" s="34"/>
      <c r="D101" s="34"/>
      <c r="E101" s="34"/>
      <c r="F101" s="34"/>
      <c r="G101" s="34"/>
      <c r="H101" s="8"/>
      <c r="I101" s="34"/>
      <c r="J101" s="31"/>
      <c r="K101" s="34"/>
    </row>
    <row r="102" spans="1:11" ht="15">
      <c r="A102" s="34"/>
      <c r="B102" s="34"/>
      <c r="C102" s="34"/>
      <c r="D102" s="34"/>
      <c r="E102" s="34"/>
      <c r="F102" s="34"/>
      <c r="G102" s="34"/>
      <c r="H102" s="8"/>
      <c r="I102" s="34"/>
      <c r="J102" s="31"/>
      <c r="K102" s="34"/>
    </row>
    <row r="103" spans="1:11" ht="15">
      <c r="A103" s="34"/>
      <c r="B103" s="34"/>
      <c r="C103" s="34"/>
      <c r="D103" s="34"/>
      <c r="E103" s="34"/>
      <c r="F103" s="34"/>
      <c r="G103" s="34"/>
      <c r="H103" s="8"/>
      <c r="I103" s="34"/>
      <c r="J103" s="31"/>
      <c r="K103" s="34"/>
    </row>
    <row r="104" spans="1:11" ht="15">
      <c r="A104" s="34"/>
      <c r="B104" s="34"/>
      <c r="C104" s="34"/>
      <c r="D104" s="34"/>
      <c r="E104" s="34"/>
      <c r="F104" s="34"/>
      <c r="G104" s="34"/>
      <c r="H104" s="8"/>
      <c r="I104" s="34"/>
      <c r="J104" s="31"/>
      <c r="K104" s="34"/>
    </row>
    <row r="105" spans="1:11" ht="15">
      <c r="A105" s="34"/>
      <c r="B105" s="34"/>
      <c r="C105" s="34"/>
      <c r="D105" s="34"/>
      <c r="E105" s="34"/>
      <c r="F105" s="34"/>
      <c r="G105" s="34"/>
      <c r="H105" s="8"/>
      <c r="I105" s="34"/>
      <c r="J105" s="31"/>
      <c r="K105" s="34"/>
    </row>
    <row r="106" spans="1:11" ht="15">
      <c r="A106" s="34"/>
      <c r="B106" s="34"/>
      <c r="C106" s="34"/>
      <c r="D106" s="34"/>
      <c r="E106" s="34"/>
      <c r="F106" s="34"/>
      <c r="G106" s="34"/>
      <c r="H106" s="8"/>
      <c r="I106" s="34"/>
      <c r="J106" s="31"/>
      <c r="K106" s="34"/>
    </row>
  </sheetData>
  <sheetProtection/>
  <mergeCells count="1">
    <mergeCell ref="E15:G17"/>
  </mergeCells>
  <printOptions/>
  <pageMargins left="0.7" right="0.7" top="0.41" bottom="0.49" header="0.3" footer="0.3"/>
  <pageSetup fitToHeight="1" fitToWidth="1" horizontalDpi="600" verticalDpi="600" orientation="portrait" scale="64" r:id="rId2"/>
  <headerFooter>
    <oddFooter>&amp;L&amp;8&amp;Z&amp;F &amp;A&amp;R&amp;D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jfunk</dc:creator>
  <cp:keywords/>
  <dc:description/>
  <cp:lastModifiedBy>Kristi Bosch</cp:lastModifiedBy>
  <cp:lastPrinted>2019-06-18T15:19:52Z</cp:lastPrinted>
  <dcterms:created xsi:type="dcterms:W3CDTF">2012-01-23T20:17:38Z</dcterms:created>
  <dcterms:modified xsi:type="dcterms:W3CDTF">2020-07-30T13:52:37Z</dcterms:modified>
  <cp:category/>
  <cp:version/>
  <cp:contentType/>
  <cp:contentStatus/>
</cp:coreProperties>
</file>